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charts/chart49.xml" ContentType="application/vnd.openxmlformats-officedocument.drawingml.chart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charts/chart27.xml" ContentType="application/vnd.openxmlformats-officedocument.drawingml.chart+xml"/>
  <Override PartName="/xl/charts/chart36.xml" ContentType="application/vnd.openxmlformats-officedocument.drawingml.chart+xml"/>
  <Override PartName="/xl/charts/chart38.xml" ContentType="application/vnd.openxmlformats-officedocument.drawingml.chart+xml"/>
  <Override PartName="/xl/comments2.xml" ContentType="application/vnd.openxmlformats-officedocument.spreadsheetml.comments+xml"/>
  <Override PartName="/xl/charts/chart47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25.xml" ContentType="application/vnd.openxmlformats-officedocument.drawingml.chart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54.xml" ContentType="application/vnd.openxmlformats-officedocument.drawingml.char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52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50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charts/chart48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charts/chart46.xml" ContentType="application/vnd.openxmlformats-officedocument.drawingml.chart+xml"/>
  <Override PartName="/xl/charts/chart17.xml" ContentType="application/vnd.openxmlformats-officedocument.drawingml.chart+xml"/>
  <Default Extension="vml" ContentType="application/vnd.openxmlformats-officedocument.vmlDrawing"/>
  <Override PartName="/xl/comments1.xml" ContentType="application/vnd.openxmlformats-officedocument.spreadsheetml.comments+xml"/>
  <Override PartName="/xl/charts/chart26.xml" ContentType="application/vnd.openxmlformats-officedocument.drawingml.chart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charts/chart53.xml" ContentType="application/vnd.openxmlformats-officedocument.drawingml.chart+xml"/>
  <Override PartName="/xl/calcChain.xml" ContentType="application/vnd.openxmlformats-officedocument.spreadsheetml.calcChain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0335" windowHeight="4815"/>
  </bookViews>
  <sheets>
    <sheet name="Evolución Presupuestaria" sheetId="1" r:id="rId1"/>
    <sheet name="Presupuesto Tesorería" sheetId="9" r:id="rId2"/>
    <sheet name="Magnitudes financiesras" sheetId="2" r:id="rId3"/>
    <sheet name="Reglas Fiscales" sheetId="4" r:id="rId4"/>
    <sheet name="Estudio Costes Servicios" sheetId="5" r:id="rId5"/>
    <sheet name="Medidas" sheetId="6" r:id="rId6"/>
    <sheet name="Proyección Presupuestaria" sheetId="7" r:id="rId7"/>
    <sheet name="Proyección Ppto de Tesorería" sheetId="10" r:id="rId8"/>
    <sheet name="Proyección Magnitudes Financier" sheetId="11" r:id="rId9"/>
    <sheet name="Proyección Reglas Fiscales" sheetId="8" r:id="rId10"/>
    <sheet name="Hoja3" sheetId="12" r:id="rId11"/>
  </sheets>
  <calcPr calcId="124519"/>
</workbook>
</file>

<file path=xl/calcChain.xml><?xml version="1.0" encoding="utf-8"?>
<calcChain xmlns="http://schemas.openxmlformats.org/spreadsheetml/2006/main">
  <c r="D1" i="9"/>
  <c r="D1" i="4"/>
  <c r="D1" i="10"/>
  <c r="D1" i="7"/>
  <c r="D1" i="6"/>
  <c r="D1" i="5"/>
  <c r="C1" i="11"/>
  <c r="B2" i="5"/>
  <c r="G215" s="1"/>
  <c r="C1" i="2"/>
  <c r="B121" i="11"/>
  <c r="B118"/>
  <c r="B119"/>
  <c r="B120" s="1"/>
  <c r="B117"/>
  <c r="E120"/>
  <c r="D120"/>
  <c r="C120"/>
  <c r="B125" i="2"/>
  <c r="E125"/>
  <c r="D125"/>
  <c r="C125"/>
  <c r="B2"/>
  <c r="B46" s="1"/>
  <c r="C54" i="1"/>
  <c r="D54"/>
  <c r="I29"/>
  <c r="I5"/>
  <c r="I5" i="9"/>
  <c r="B2" i="6"/>
  <c r="E73" s="1"/>
  <c r="B2" i="7"/>
  <c r="F55" s="1"/>
  <c r="B2" i="10"/>
  <c r="E5" s="1"/>
  <c r="B23" i="8"/>
  <c r="B44"/>
  <c r="B22"/>
  <c r="B43" s="1"/>
  <c r="B21"/>
  <c r="B42"/>
  <c r="B20"/>
  <c r="B41" s="1"/>
  <c r="B19"/>
  <c r="B40" s="1"/>
  <c r="B18"/>
  <c r="B39" s="1"/>
  <c r="B17"/>
  <c r="B38"/>
  <c r="B14"/>
  <c r="B13"/>
  <c r="B12"/>
  <c r="B11"/>
  <c r="B10"/>
  <c r="B9"/>
  <c r="B8"/>
  <c r="B2"/>
  <c r="D1"/>
  <c r="A1"/>
  <c r="B96" i="11"/>
  <c r="K60" i="2"/>
  <c r="K61"/>
  <c r="K62"/>
  <c r="K63"/>
  <c r="K64"/>
  <c r="K65"/>
  <c r="K59"/>
  <c r="K61" i="11"/>
  <c r="K62"/>
  <c r="O62"/>
  <c r="K63"/>
  <c r="K64"/>
  <c r="K65"/>
  <c r="K59"/>
  <c r="O59"/>
  <c r="K60"/>
  <c r="O60"/>
  <c r="E96"/>
  <c r="D96"/>
  <c r="C93"/>
  <c r="C96"/>
  <c r="N63"/>
  <c r="O63"/>
  <c r="O61"/>
  <c r="E22"/>
  <c r="D22"/>
  <c r="C22"/>
  <c r="B22"/>
  <c r="E13"/>
  <c r="D13"/>
  <c r="C13"/>
  <c r="B13"/>
  <c r="P12"/>
  <c r="N12"/>
  <c r="L12"/>
  <c r="J12"/>
  <c r="P11"/>
  <c r="N11"/>
  <c r="L11"/>
  <c r="J11"/>
  <c r="P10"/>
  <c r="N10"/>
  <c r="L10"/>
  <c r="J10"/>
  <c r="P9"/>
  <c r="N9"/>
  <c r="L9"/>
  <c r="J9"/>
  <c r="P8"/>
  <c r="N8"/>
  <c r="L8"/>
  <c r="J8"/>
  <c r="P7"/>
  <c r="P13"/>
  <c r="N7"/>
  <c r="N13"/>
  <c r="L7"/>
  <c r="L13"/>
  <c r="J7"/>
  <c r="J13"/>
  <c r="B2"/>
  <c r="E46" s="1"/>
  <c r="E58" s="1"/>
  <c r="A1"/>
  <c r="D12" i="7"/>
  <c r="D21" i="8" s="1"/>
  <c r="D42" s="1"/>
  <c r="E12" i="7"/>
  <c r="E11" i="10"/>
  <c r="F12" i="7"/>
  <c r="F21" i="8"/>
  <c r="F42" s="1"/>
  <c r="C12" i="7"/>
  <c r="C21" i="8" s="1"/>
  <c r="C131" i="6"/>
  <c r="C130" s="1"/>
  <c r="C125"/>
  <c r="C124" s="1"/>
  <c r="C118"/>
  <c r="C117" s="1"/>
  <c r="C110"/>
  <c r="C109" s="1"/>
  <c r="C102"/>
  <c r="C101" s="1"/>
  <c r="C96"/>
  <c r="C86"/>
  <c r="C75"/>
  <c r="C74"/>
  <c r="C65"/>
  <c r="C64"/>
  <c r="C60"/>
  <c r="C50"/>
  <c r="C49" s="1"/>
  <c r="C55"/>
  <c r="C54"/>
  <c r="C45"/>
  <c r="C40"/>
  <c r="C39" s="1"/>
  <c r="C29"/>
  <c r="C21"/>
  <c r="C8"/>
  <c r="D126"/>
  <c r="E126"/>
  <c r="F126"/>
  <c r="D132"/>
  <c r="E132"/>
  <c r="F132"/>
  <c r="C132"/>
  <c r="C126"/>
  <c r="D119"/>
  <c r="E119"/>
  <c r="F119"/>
  <c r="C119"/>
  <c r="D111"/>
  <c r="E111"/>
  <c r="F111"/>
  <c r="C111"/>
  <c r="D103"/>
  <c r="E103"/>
  <c r="F103"/>
  <c r="C103"/>
  <c r="D97"/>
  <c r="E97"/>
  <c r="F97"/>
  <c r="C97"/>
  <c r="C95"/>
  <c r="C10" i="7"/>
  <c r="D87" i="6"/>
  <c r="E87"/>
  <c r="F87"/>
  <c r="C87"/>
  <c r="C85"/>
  <c r="D86"/>
  <c r="D85" s="1"/>
  <c r="D76"/>
  <c r="E76"/>
  <c r="F76"/>
  <c r="C76"/>
  <c r="F66"/>
  <c r="D66"/>
  <c r="E66"/>
  <c r="C66"/>
  <c r="D61"/>
  <c r="E61"/>
  <c r="F61"/>
  <c r="C61"/>
  <c r="C59"/>
  <c r="C39" i="7" s="1"/>
  <c r="C40" i="10" s="1"/>
  <c r="D56" i="6"/>
  <c r="E56"/>
  <c r="F56"/>
  <c r="C56"/>
  <c r="D51"/>
  <c r="E51"/>
  <c r="F51"/>
  <c r="C51"/>
  <c r="D46"/>
  <c r="E46"/>
  <c r="F46"/>
  <c r="C46"/>
  <c r="C44"/>
  <c r="C36" i="7" s="1"/>
  <c r="D41" i="6"/>
  <c r="E41"/>
  <c r="F41"/>
  <c r="C41"/>
  <c r="D30"/>
  <c r="E30"/>
  <c r="F30"/>
  <c r="C30"/>
  <c r="C28"/>
  <c r="C34" i="7" s="1"/>
  <c r="D22" i="6"/>
  <c r="E22"/>
  <c r="F22"/>
  <c r="C22"/>
  <c r="C20"/>
  <c r="C33" i="7" s="1"/>
  <c r="D9" i="6"/>
  <c r="E9"/>
  <c r="F9"/>
  <c r="C9"/>
  <c r="F6"/>
  <c r="C11" i="10"/>
  <c r="E17"/>
  <c r="D17"/>
  <c r="C17"/>
  <c r="B17"/>
  <c r="E55" i="7"/>
  <c r="D55"/>
  <c r="C55"/>
  <c r="F30"/>
  <c r="E30"/>
  <c r="D30"/>
  <c r="C30"/>
  <c r="E6"/>
  <c r="D6"/>
  <c r="C6"/>
  <c r="E112"/>
  <c r="F112" s="1"/>
  <c r="D112"/>
  <c r="C112"/>
  <c r="F67"/>
  <c r="D67"/>
  <c r="C67"/>
  <c r="E18"/>
  <c r="D18"/>
  <c r="C18"/>
  <c r="B18"/>
  <c r="B230" i="5"/>
  <c r="H215"/>
  <c r="F215"/>
  <c r="E215"/>
  <c r="D215"/>
  <c r="C215"/>
  <c r="B215"/>
  <c r="B211"/>
  <c r="B203"/>
  <c r="B199"/>
  <c r="B198"/>
  <c r="H196"/>
  <c r="G196"/>
  <c r="F196"/>
  <c r="E196"/>
  <c r="D196"/>
  <c r="C196"/>
  <c r="B192"/>
  <c r="B184"/>
  <c r="B180"/>
  <c r="B179"/>
  <c r="H177"/>
  <c r="G177"/>
  <c r="F177"/>
  <c r="D177"/>
  <c r="C177"/>
  <c r="B177"/>
  <c r="B173"/>
  <c r="B165"/>
  <c r="B161"/>
  <c r="B160"/>
  <c r="G158"/>
  <c r="F158"/>
  <c r="E158"/>
  <c r="D158"/>
  <c r="C158"/>
  <c r="B158"/>
  <c r="B154"/>
  <c r="B146"/>
  <c r="B142"/>
  <c r="B141"/>
  <c r="H139"/>
  <c r="G139"/>
  <c r="F139"/>
  <c r="E139"/>
  <c r="D139"/>
  <c r="B139"/>
  <c r="B135"/>
  <c r="B127"/>
  <c r="B123"/>
  <c r="B122"/>
  <c r="H120"/>
  <c r="G120"/>
  <c r="E120"/>
  <c r="D120"/>
  <c r="C120"/>
  <c r="B120"/>
  <c r="B116"/>
  <c r="B108"/>
  <c r="B104"/>
  <c r="B103"/>
  <c r="H101"/>
  <c r="G101"/>
  <c r="F101"/>
  <c r="E101"/>
  <c r="D101"/>
  <c r="C101"/>
  <c r="B101"/>
  <c r="B97"/>
  <c r="B89"/>
  <c r="B85"/>
  <c r="B84"/>
  <c r="H82"/>
  <c r="G82"/>
  <c r="F82"/>
  <c r="E82"/>
  <c r="C82"/>
  <c r="B82"/>
  <c r="B78"/>
  <c r="B70"/>
  <c r="B66"/>
  <c r="B65"/>
  <c r="H63"/>
  <c r="F63"/>
  <c r="E63"/>
  <c r="D63"/>
  <c r="C63"/>
  <c r="B63"/>
  <c r="B59"/>
  <c r="B51"/>
  <c r="B47"/>
  <c r="B46"/>
  <c r="H44"/>
  <c r="G44"/>
  <c r="F44"/>
  <c r="E44"/>
  <c r="D44"/>
  <c r="C44"/>
  <c r="B40"/>
  <c r="C40"/>
  <c r="D40"/>
  <c r="E40"/>
  <c r="F40"/>
  <c r="G40"/>
  <c r="H40"/>
  <c r="B28"/>
  <c r="B27"/>
  <c r="H25"/>
  <c r="G25"/>
  <c r="F25"/>
  <c r="E25"/>
  <c r="D25"/>
  <c r="C25"/>
  <c r="B21"/>
  <c r="C21"/>
  <c r="D21"/>
  <c r="E21"/>
  <c r="F21"/>
  <c r="G21"/>
  <c r="H21"/>
  <c r="G6"/>
  <c r="F6"/>
  <c r="E6"/>
  <c r="D6"/>
  <c r="C6"/>
  <c r="B6"/>
  <c r="H22" i="9"/>
  <c r="E24"/>
  <c r="F22"/>
  <c r="G24"/>
  <c r="I24"/>
  <c r="C24"/>
  <c r="D22"/>
  <c r="B9" i="5"/>
  <c r="B8"/>
  <c r="H23" i="9"/>
  <c r="F23"/>
  <c r="D23"/>
  <c r="C21"/>
  <c r="D21"/>
  <c r="C20"/>
  <c r="C19"/>
  <c r="C18"/>
  <c r="C44"/>
  <c r="I50"/>
  <c r="G50"/>
  <c r="E50"/>
  <c r="C50"/>
  <c r="I49"/>
  <c r="G49"/>
  <c r="H49"/>
  <c r="E49"/>
  <c r="F49"/>
  <c r="C49"/>
  <c r="D49"/>
  <c r="I48"/>
  <c r="G48"/>
  <c r="H48"/>
  <c r="E48"/>
  <c r="F48"/>
  <c r="C48"/>
  <c r="I47"/>
  <c r="G47"/>
  <c r="H47"/>
  <c r="F47"/>
  <c r="E47"/>
  <c r="D47"/>
  <c r="C47"/>
  <c r="I46"/>
  <c r="G46"/>
  <c r="H46"/>
  <c r="E46"/>
  <c r="F46"/>
  <c r="C46"/>
  <c r="D46"/>
  <c r="I45"/>
  <c r="G45"/>
  <c r="H45"/>
  <c r="E45"/>
  <c r="F45"/>
  <c r="C45"/>
  <c r="D45"/>
  <c r="I44"/>
  <c r="G44"/>
  <c r="H44"/>
  <c r="E44"/>
  <c r="F44"/>
  <c r="D44"/>
  <c r="H41"/>
  <c r="F41"/>
  <c r="D41"/>
  <c r="H40"/>
  <c r="F40"/>
  <c r="D40"/>
  <c r="H39"/>
  <c r="F39"/>
  <c r="D39"/>
  <c r="H38"/>
  <c r="F38"/>
  <c r="D38"/>
  <c r="H37"/>
  <c r="F37"/>
  <c r="D37"/>
  <c r="H36"/>
  <c r="F36"/>
  <c r="D36"/>
  <c r="H35"/>
  <c r="F35"/>
  <c r="D35"/>
  <c r="H34"/>
  <c r="F34"/>
  <c r="D34"/>
  <c r="H33"/>
  <c r="F33"/>
  <c r="D33"/>
  <c r="G31"/>
  <c r="E31"/>
  <c r="C31"/>
  <c r="I21"/>
  <c r="G21"/>
  <c r="H21"/>
  <c r="E21"/>
  <c r="F21"/>
  <c r="I20"/>
  <c r="G20"/>
  <c r="H20"/>
  <c r="E20"/>
  <c r="F20"/>
  <c r="I19"/>
  <c r="G19"/>
  <c r="H19"/>
  <c r="E19"/>
  <c r="F19"/>
  <c r="I18"/>
  <c r="G18"/>
  <c r="H18"/>
  <c r="E18"/>
  <c r="F18"/>
  <c r="G17"/>
  <c r="E17"/>
  <c r="C17"/>
  <c r="B17"/>
  <c r="H15"/>
  <c r="F15"/>
  <c r="D15"/>
  <c r="H14"/>
  <c r="F14"/>
  <c r="D14"/>
  <c r="H13"/>
  <c r="F13"/>
  <c r="D13"/>
  <c r="H12"/>
  <c r="F12"/>
  <c r="H11"/>
  <c r="F11"/>
  <c r="D11"/>
  <c r="H10"/>
  <c r="F10"/>
  <c r="D10"/>
  <c r="H9"/>
  <c r="F9"/>
  <c r="D9"/>
  <c r="H8"/>
  <c r="F8"/>
  <c r="D8"/>
  <c r="H7"/>
  <c r="F7"/>
  <c r="D7"/>
  <c r="G5"/>
  <c r="E5"/>
  <c r="C5"/>
  <c r="C93" i="2"/>
  <c r="P7"/>
  <c r="E111" i="1"/>
  <c r="F111" s="1"/>
  <c r="D111"/>
  <c r="C111"/>
  <c r="I18"/>
  <c r="I21"/>
  <c r="I22"/>
  <c r="F17" i="4"/>
  <c r="F38" s="1"/>
  <c r="F18"/>
  <c r="F19"/>
  <c r="F40"/>
  <c r="F20"/>
  <c r="F41" s="1"/>
  <c r="F21"/>
  <c r="F42"/>
  <c r="F22"/>
  <c r="F43"/>
  <c r="F23"/>
  <c r="F44" s="1"/>
  <c r="E18"/>
  <c r="E39" s="1"/>
  <c r="E19"/>
  <c r="E40" s="1"/>
  <c r="E20"/>
  <c r="E41" s="1"/>
  <c r="E21"/>
  <c r="E42" s="1"/>
  <c r="E22"/>
  <c r="E43" s="1"/>
  <c r="E23"/>
  <c r="E44" s="1"/>
  <c r="E17"/>
  <c r="E38" s="1"/>
  <c r="D18"/>
  <c r="D39" s="1"/>
  <c r="D19"/>
  <c r="D40" s="1"/>
  <c r="D20"/>
  <c r="D41" s="1"/>
  <c r="D21"/>
  <c r="D42" s="1"/>
  <c r="D22"/>
  <c r="D43" s="1"/>
  <c r="D23"/>
  <c r="D44" s="1"/>
  <c r="D17"/>
  <c r="D38" s="1"/>
  <c r="C18"/>
  <c r="C39" s="1"/>
  <c r="C19"/>
  <c r="C40" s="1"/>
  <c r="C20"/>
  <c r="C41" s="1"/>
  <c r="C21"/>
  <c r="C42" s="1"/>
  <c r="C22"/>
  <c r="C43" s="1"/>
  <c r="C23"/>
  <c r="C44"/>
  <c r="C17"/>
  <c r="C38" s="1"/>
  <c r="B18"/>
  <c r="B39" s="1"/>
  <c r="B19"/>
  <c r="B40" s="1"/>
  <c r="B20"/>
  <c r="B41" s="1"/>
  <c r="B21"/>
  <c r="B42" s="1"/>
  <c r="B22"/>
  <c r="B43" s="1"/>
  <c r="B23"/>
  <c r="B44" s="1"/>
  <c r="B17"/>
  <c r="B38" s="1"/>
  <c r="F9"/>
  <c r="F10"/>
  <c r="F11"/>
  <c r="F12"/>
  <c r="F13"/>
  <c r="F14"/>
  <c r="F8"/>
  <c r="F15" s="1"/>
  <c r="E9"/>
  <c r="E10"/>
  <c r="E11"/>
  <c r="E12"/>
  <c r="E13"/>
  <c r="E14"/>
  <c r="E8"/>
  <c r="D9"/>
  <c r="D10"/>
  <c r="D11"/>
  <c r="D12"/>
  <c r="D13"/>
  <c r="D14"/>
  <c r="D8"/>
  <c r="C9"/>
  <c r="C10"/>
  <c r="C11"/>
  <c r="C12"/>
  <c r="C13"/>
  <c r="C14"/>
  <c r="C8"/>
  <c r="B9"/>
  <c r="B10"/>
  <c r="B11"/>
  <c r="B12"/>
  <c r="B13"/>
  <c r="B14"/>
  <c r="B8"/>
  <c r="A1"/>
  <c r="D96" i="2"/>
  <c r="C96"/>
  <c r="B96"/>
  <c r="N63"/>
  <c r="O60"/>
  <c r="O61"/>
  <c r="O62"/>
  <c r="O63"/>
  <c r="O59"/>
  <c r="E96"/>
  <c r="B13"/>
  <c r="J12"/>
  <c r="P8"/>
  <c r="P9"/>
  <c r="P10"/>
  <c r="P11"/>
  <c r="P12"/>
  <c r="N7"/>
  <c r="N8"/>
  <c r="N9"/>
  <c r="N10"/>
  <c r="N11"/>
  <c r="N12"/>
  <c r="L12"/>
  <c r="L8"/>
  <c r="L9"/>
  <c r="L10"/>
  <c r="L11"/>
  <c r="L7"/>
  <c r="J9"/>
  <c r="J10"/>
  <c r="J11"/>
  <c r="J8"/>
  <c r="J7"/>
  <c r="C13"/>
  <c r="D13"/>
  <c r="E13"/>
  <c r="E22"/>
  <c r="D22"/>
  <c r="C22"/>
  <c r="B22"/>
  <c r="I48" i="1"/>
  <c r="F79"/>
  <c r="F80"/>
  <c r="E80"/>
  <c r="F76"/>
  <c r="F75"/>
  <c r="F77"/>
  <c r="F73"/>
  <c r="F113"/>
  <c r="F72"/>
  <c r="F74"/>
  <c r="F69"/>
  <c r="F63"/>
  <c r="F64"/>
  <c r="E47" i="2"/>
  <c r="F65" i="1"/>
  <c r="F66"/>
  <c r="F62"/>
  <c r="I42"/>
  <c r="F57"/>
  <c r="F58"/>
  <c r="F59"/>
  <c r="F60"/>
  <c r="F56"/>
  <c r="I47"/>
  <c r="I46"/>
  <c r="I45"/>
  <c r="I44"/>
  <c r="I43"/>
  <c r="I20"/>
  <c r="I19"/>
  <c r="G18"/>
  <c r="C79"/>
  <c r="A1" i="2"/>
  <c r="E54" i="1"/>
  <c r="F54" s="1"/>
  <c r="C29"/>
  <c r="D80"/>
  <c r="C80"/>
  <c r="E79"/>
  <c r="D79"/>
  <c r="C75"/>
  <c r="C77"/>
  <c r="E75"/>
  <c r="D75"/>
  <c r="E76"/>
  <c r="E77"/>
  <c r="D76"/>
  <c r="D77"/>
  <c r="D112"/>
  <c r="C76"/>
  <c r="E72"/>
  <c r="D72"/>
  <c r="C72"/>
  <c r="E73"/>
  <c r="E113"/>
  <c r="D73"/>
  <c r="D113"/>
  <c r="C73"/>
  <c r="C113"/>
  <c r="E69"/>
  <c r="D69"/>
  <c r="C69"/>
  <c r="E63"/>
  <c r="E64"/>
  <c r="D47" i="2"/>
  <c r="E65" i="1"/>
  <c r="E66"/>
  <c r="E62"/>
  <c r="D63"/>
  <c r="D64"/>
  <c r="C47" i="2"/>
  <c r="C63" s="1"/>
  <c r="D65" i="1"/>
  <c r="D66"/>
  <c r="D62"/>
  <c r="C62" i="2"/>
  <c r="C63" i="1"/>
  <c r="C64"/>
  <c r="B47" i="2"/>
  <c r="C65" i="1"/>
  <c r="C66"/>
  <c r="C62"/>
  <c r="E57"/>
  <c r="E58"/>
  <c r="E59"/>
  <c r="E60"/>
  <c r="E56"/>
  <c r="E61"/>
  <c r="D57"/>
  <c r="D58"/>
  <c r="D59"/>
  <c r="D60"/>
  <c r="D56"/>
  <c r="C57"/>
  <c r="C58"/>
  <c r="C59"/>
  <c r="C60"/>
  <c r="C56"/>
  <c r="C61"/>
  <c r="C18"/>
  <c r="C44"/>
  <c r="E44"/>
  <c r="G44"/>
  <c r="G47"/>
  <c r="G48"/>
  <c r="H31"/>
  <c r="E48"/>
  <c r="C14" i="2"/>
  <c r="C48" i="1"/>
  <c r="D33"/>
  <c r="H39"/>
  <c r="H36"/>
  <c r="H37"/>
  <c r="H38"/>
  <c r="F32"/>
  <c r="F36"/>
  <c r="F38"/>
  <c r="E42"/>
  <c r="G42"/>
  <c r="E43"/>
  <c r="F43"/>
  <c r="G43"/>
  <c r="H43"/>
  <c r="E45"/>
  <c r="F45"/>
  <c r="G45"/>
  <c r="H45"/>
  <c r="E46"/>
  <c r="F46"/>
  <c r="G46"/>
  <c r="H46"/>
  <c r="E47"/>
  <c r="F47"/>
  <c r="H47"/>
  <c r="C47"/>
  <c r="D47"/>
  <c r="C46"/>
  <c r="D46"/>
  <c r="C45"/>
  <c r="D45"/>
  <c r="C43"/>
  <c r="D43"/>
  <c r="C42"/>
  <c r="D32"/>
  <c r="D36"/>
  <c r="D37"/>
  <c r="D38"/>
  <c r="D39"/>
  <c r="E18"/>
  <c r="E19"/>
  <c r="G19"/>
  <c r="E20"/>
  <c r="G20"/>
  <c r="E21"/>
  <c r="G21"/>
  <c r="E22"/>
  <c r="F21"/>
  <c r="G22"/>
  <c r="H8"/>
  <c r="C22"/>
  <c r="C21"/>
  <c r="C20"/>
  <c r="D20"/>
  <c r="C19"/>
  <c r="D19"/>
  <c r="D18"/>
  <c r="E17"/>
  <c r="G17"/>
  <c r="C17"/>
  <c r="B17"/>
  <c r="H10"/>
  <c r="H11"/>
  <c r="H12"/>
  <c r="H13"/>
  <c r="H14"/>
  <c r="H15"/>
  <c r="H7"/>
  <c r="F15"/>
  <c r="F10"/>
  <c r="F11"/>
  <c r="F12"/>
  <c r="F13"/>
  <c r="F14"/>
  <c r="D15"/>
  <c r="D8"/>
  <c r="D9"/>
  <c r="D10"/>
  <c r="D11"/>
  <c r="D12"/>
  <c r="D13"/>
  <c r="D14"/>
  <c r="G29"/>
  <c r="E29"/>
  <c r="G5"/>
  <c r="E5"/>
  <c r="C5"/>
  <c r="P13" i="2"/>
  <c r="E30"/>
  <c r="D24"/>
  <c r="E15"/>
  <c r="J13"/>
  <c r="L13"/>
  <c r="N13"/>
  <c r="C24"/>
  <c r="E24"/>
  <c r="D28"/>
  <c r="B28"/>
  <c r="B14"/>
  <c r="D14"/>
  <c r="D15"/>
  <c r="C15"/>
  <c r="E23"/>
  <c r="E28"/>
  <c r="E14"/>
  <c r="D23"/>
  <c r="C23"/>
  <c r="B23"/>
  <c r="C28"/>
  <c r="F61" i="1"/>
  <c r="E48" i="2"/>
  <c r="D21" i="1"/>
  <c r="D7"/>
  <c r="F44"/>
  <c r="F42"/>
  <c r="H9"/>
  <c r="H20"/>
  <c r="H19"/>
  <c r="H18"/>
  <c r="F20"/>
  <c r="F18"/>
  <c r="F8"/>
  <c r="B33" i="2"/>
  <c r="B39"/>
  <c r="D33"/>
  <c r="D39"/>
  <c r="D40"/>
  <c r="C33"/>
  <c r="H35" i="1"/>
  <c r="H34"/>
  <c r="H32"/>
  <c r="F31"/>
  <c r="F35"/>
  <c r="F33"/>
  <c r="C74"/>
  <c r="B62" i="2"/>
  <c r="D67" i="1"/>
  <c r="F7" i="4"/>
  <c r="C24"/>
  <c r="E74" i="1"/>
  <c r="F67"/>
  <c r="E59" i="2"/>
  <c r="E61"/>
  <c r="E97" s="1"/>
  <c r="E98" s="1"/>
  <c r="E67" i="1"/>
  <c r="F68"/>
  <c r="F70"/>
  <c r="F83"/>
  <c r="F88"/>
  <c r="F90"/>
  <c r="D24" i="4"/>
  <c r="O66" i="2"/>
  <c r="E63"/>
  <c r="D34"/>
  <c r="C34"/>
  <c r="C39"/>
  <c r="F112" i="1"/>
  <c r="F114"/>
  <c r="F78"/>
  <c r="F81"/>
  <c r="H44"/>
  <c r="H42"/>
  <c r="E15" i="4"/>
  <c r="H33" i="1"/>
  <c r="H21"/>
  <c r="F9"/>
  <c r="F19"/>
  <c r="F39"/>
  <c r="D74"/>
  <c r="D78"/>
  <c r="D81"/>
  <c r="F37"/>
  <c r="F34"/>
  <c r="D61"/>
  <c r="C59" i="2"/>
  <c r="C61" s="1"/>
  <c r="D15" i="4"/>
  <c r="D31" i="1"/>
  <c r="D34"/>
  <c r="D35"/>
  <c r="D42"/>
  <c r="D44"/>
  <c r="C67"/>
  <c r="C40" i="2"/>
  <c r="D48" i="9"/>
  <c r="D12"/>
  <c r="D18"/>
  <c r="D19"/>
  <c r="D20"/>
  <c r="B13" i="5"/>
  <c r="B32"/>
  <c r="B34"/>
  <c r="B224"/>
  <c r="C224"/>
  <c r="C230"/>
  <c r="B205"/>
  <c r="C205"/>
  <c r="D205"/>
  <c r="E205"/>
  <c r="C211"/>
  <c r="B148"/>
  <c r="C148"/>
  <c r="D148"/>
  <c r="E148"/>
  <c r="B186"/>
  <c r="C186"/>
  <c r="B129"/>
  <c r="C129"/>
  <c r="D129"/>
  <c r="E129"/>
  <c r="B167"/>
  <c r="C167"/>
  <c r="B193"/>
  <c r="C192"/>
  <c r="C173"/>
  <c r="B155"/>
  <c r="C154"/>
  <c r="B136"/>
  <c r="C135"/>
  <c r="B72"/>
  <c r="C72"/>
  <c r="D72"/>
  <c r="E72"/>
  <c r="B53"/>
  <c r="C53"/>
  <c r="B110"/>
  <c r="C110"/>
  <c r="D110"/>
  <c r="E110"/>
  <c r="C116"/>
  <c r="B15"/>
  <c r="C15"/>
  <c r="D15"/>
  <c r="B60"/>
  <c r="B91"/>
  <c r="C91"/>
  <c r="D91"/>
  <c r="E91"/>
  <c r="C97"/>
  <c r="C78"/>
  <c r="C59"/>
  <c r="D59"/>
  <c r="B231"/>
  <c r="B22"/>
  <c r="B79"/>
  <c r="D230"/>
  <c r="B212"/>
  <c r="C212"/>
  <c r="D211"/>
  <c r="D212"/>
  <c r="D192"/>
  <c r="D173"/>
  <c r="C155"/>
  <c r="D154"/>
  <c r="D155"/>
  <c r="C136"/>
  <c r="D135"/>
  <c r="D136"/>
  <c r="B98"/>
  <c r="B117"/>
  <c r="C117"/>
  <c r="D116"/>
  <c r="D117"/>
  <c r="C98"/>
  <c r="D97"/>
  <c r="D98"/>
  <c r="C79"/>
  <c r="D78"/>
  <c r="D79"/>
  <c r="C22"/>
  <c r="E230"/>
  <c r="F230"/>
  <c r="E211"/>
  <c r="F211"/>
  <c r="E192"/>
  <c r="F192"/>
  <c r="E173"/>
  <c r="F173"/>
  <c r="E154"/>
  <c r="F154"/>
  <c r="E135"/>
  <c r="F135"/>
  <c r="E116"/>
  <c r="F116"/>
  <c r="E97"/>
  <c r="F97"/>
  <c r="E78"/>
  <c r="F78"/>
  <c r="O66" i="11"/>
  <c r="B63"/>
  <c r="C63"/>
  <c r="D63"/>
  <c r="E63"/>
  <c r="D15"/>
  <c r="C24"/>
  <c r="E24"/>
  <c r="C28"/>
  <c r="C33"/>
  <c r="E28"/>
  <c r="E33"/>
  <c r="E39"/>
  <c r="I5"/>
  <c r="K5" s="1"/>
  <c r="M5" s="1"/>
  <c r="O5" s="1"/>
  <c r="I31" i="9"/>
  <c r="B7" i="11"/>
  <c r="D7"/>
  <c r="B46"/>
  <c r="B58" s="1"/>
  <c r="B91" s="1"/>
  <c r="B116" s="1"/>
  <c r="D46"/>
  <c r="D58" s="1"/>
  <c r="D91" s="1"/>
  <c r="D116" s="1"/>
  <c r="C7"/>
  <c r="E7"/>
  <c r="C46"/>
  <c r="C58" s="1"/>
  <c r="C91" s="1"/>
  <c r="C116" s="1"/>
  <c r="E15"/>
  <c r="D28"/>
  <c r="D33"/>
  <c r="C15"/>
  <c r="B28"/>
  <c r="B33"/>
  <c r="C7" i="6"/>
  <c r="E33" i="2"/>
  <c r="G97" i="5"/>
  <c r="G135"/>
  <c r="G173"/>
  <c r="G211"/>
  <c r="E59"/>
  <c r="E15"/>
  <c r="D22"/>
  <c r="E79"/>
  <c r="F72"/>
  <c r="G72"/>
  <c r="H72"/>
  <c r="E136"/>
  <c r="F129"/>
  <c r="G129"/>
  <c r="H129"/>
  <c r="D186"/>
  <c r="E186"/>
  <c r="C193"/>
  <c r="E212"/>
  <c r="F205"/>
  <c r="G205"/>
  <c r="H205"/>
  <c r="C34"/>
  <c r="B41"/>
  <c r="D193"/>
  <c r="G78"/>
  <c r="F79"/>
  <c r="G116"/>
  <c r="G154"/>
  <c r="G192"/>
  <c r="G230"/>
  <c r="E98"/>
  <c r="F91"/>
  <c r="G91"/>
  <c r="H91"/>
  <c r="E117"/>
  <c r="F110"/>
  <c r="G110"/>
  <c r="H110"/>
  <c r="D53"/>
  <c r="E53"/>
  <c r="F53"/>
  <c r="G53"/>
  <c r="H53"/>
  <c r="C60"/>
  <c r="D167"/>
  <c r="E167"/>
  <c r="C174"/>
  <c r="E155"/>
  <c r="F148"/>
  <c r="G148"/>
  <c r="H148"/>
  <c r="C231"/>
  <c r="D224"/>
  <c r="D174"/>
  <c r="E34" i="2"/>
  <c r="E39"/>
  <c r="E40"/>
  <c r="G113" i="1"/>
  <c r="D114"/>
  <c r="E112"/>
  <c r="E114"/>
  <c r="E78"/>
  <c r="E81"/>
  <c r="B174" i="5"/>
  <c r="E49" i="2"/>
  <c r="B59"/>
  <c r="B61" s="1"/>
  <c r="B48"/>
  <c r="B49" s="1"/>
  <c r="C68" i="1"/>
  <c r="C70"/>
  <c r="E68"/>
  <c r="E70"/>
  <c r="E83"/>
  <c r="E88"/>
  <c r="E90"/>
  <c r="D59" i="2"/>
  <c r="D61" s="1"/>
  <c r="D48"/>
  <c r="D63"/>
  <c r="D49"/>
  <c r="E50" s="1"/>
  <c r="C32" i="7"/>
  <c r="C57"/>
  <c r="D8" i="6"/>
  <c r="D7" s="1"/>
  <c r="D68" i="1"/>
  <c r="D70"/>
  <c r="D83"/>
  <c r="D88"/>
  <c r="D90"/>
  <c r="C48" i="2"/>
  <c r="F7" i="1"/>
  <c r="E62" i="2"/>
  <c r="E65" s="1"/>
  <c r="E66" s="1"/>
  <c r="D45" i="6"/>
  <c r="D44" s="1"/>
  <c r="D60"/>
  <c r="D59"/>
  <c r="C9" i="7"/>
  <c r="D62" i="2"/>
  <c r="D21" i="6"/>
  <c r="D20" s="1"/>
  <c r="D29"/>
  <c r="D28"/>
  <c r="D96"/>
  <c r="D95" s="1"/>
  <c r="F11" i="10"/>
  <c r="D11"/>
  <c r="C33"/>
  <c r="F167" i="5"/>
  <c r="E174"/>
  <c r="H230"/>
  <c r="H192"/>
  <c r="H154"/>
  <c r="H155"/>
  <c r="G155"/>
  <c r="H116"/>
  <c r="H117"/>
  <c r="G117"/>
  <c r="H78"/>
  <c r="H79"/>
  <c r="G79"/>
  <c r="D60"/>
  <c r="F212"/>
  <c r="F136"/>
  <c r="F98"/>
  <c r="C18" i="8"/>
  <c r="C39" s="1"/>
  <c r="C8" i="10"/>
  <c r="C64" i="7"/>
  <c r="E51" i="2"/>
  <c r="E52" s="1"/>
  <c r="E224" i="5"/>
  <c r="D231"/>
  <c r="D34"/>
  <c r="D41"/>
  <c r="C41"/>
  <c r="F186"/>
  <c r="E193"/>
  <c r="E22"/>
  <c r="F15"/>
  <c r="F22"/>
  <c r="E60"/>
  <c r="F59"/>
  <c r="G212"/>
  <c r="H211"/>
  <c r="H212"/>
  <c r="H173"/>
  <c r="G136"/>
  <c r="H135"/>
  <c r="H136"/>
  <c r="G98"/>
  <c r="H97"/>
  <c r="H98"/>
  <c r="F155"/>
  <c r="F117"/>
  <c r="G186"/>
  <c r="F193"/>
  <c r="E34"/>
  <c r="E41"/>
  <c r="G167"/>
  <c r="F174"/>
  <c r="G59"/>
  <c r="F60"/>
  <c r="G15"/>
  <c r="H15"/>
  <c r="H22"/>
  <c r="E231"/>
  <c r="F224"/>
  <c r="G224"/>
  <c r="F231"/>
  <c r="F34"/>
  <c r="F41"/>
  <c r="H186"/>
  <c r="H193"/>
  <c r="G193"/>
  <c r="G22"/>
  <c r="G60"/>
  <c r="H59"/>
  <c r="H60"/>
  <c r="H167"/>
  <c r="H174"/>
  <c r="G174"/>
  <c r="G34"/>
  <c r="H224"/>
  <c r="H231"/>
  <c r="G231"/>
  <c r="H34"/>
  <c r="H41"/>
  <c r="G41"/>
  <c r="D39" i="11"/>
  <c r="E40"/>
  <c r="E34"/>
  <c r="D24"/>
  <c r="D34"/>
  <c r="C39"/>
  <c r="D40"/>
  <c r="C34"/>
  <c r="B39"/>
  <c r="C40"/>
  <c r="C78" i="1"/>
  <c r="C81"/>
  <c r="C83"/>
  <c r="C88"/>
  <c r="C90"/>
  <c r="C112"/>
  <c r="G112"/>
  <c r="G114"/>
  <c r="C114"/>
  <c r="C38" i="7"/>
  <c r="D55" i="6"/>
  <c r="D54" s="1"/>
  <c r="D75"/>
  <c r="D74" s="1"/>
  <c r="C8" i="7"/>
  <c r="C40"/>
  <c r="D65" i="6"/>
  <c r="D64" s="1"/>
  <c r="D39" i="7"/>
  <c r="E60" i="6"/>
  <c r="E59" s="1"/>
  <c r="E29"/>
  <c r="E28"/>
  <c r="D34" i="7"/>
  <c r="C9" i="10"/>
  <c r="C65" i="7"/>
  <c r="C19" i="8"/>
  <c r="C40" s="1"/>
  <c r="E67" i="7"/>
  <c r="C49" i="2"/>
  <c r="D50" s="1"/>
  <c r="D26" i="4"/>
  <c r="D28" s="1"/>
  <c r="D29" s="1"/>
  <c r="F39"/>
  <c r="B63" i="2"/>
  <c r="E21" i="8"/>
  <c r="E42" s="1"/>
  <c r="D51" i="2"/>
  <c r="D52" s="1"/>
  <c r="C8" i="8"/>
  <c r="C7" i="10"/>
  <c r="C63" i="7"/>
  <c r="C17" i="8"/>
  <c r="C74" i="7"/>
  <c r="C114"/>
  <c r="C14" i="8"/>
  <c r="C39" i="10"/>
  <c r="C47" i="7"/>
  <c r="D59"/>
  <c r="D35" i="10"/>
  <c r="D10" i="8"/>
  <c r="D40" i="10"/>
  <c r="C51" i="2"/>
  <c r="C52" s="1"/>
  <c r="F29" i="6"/>
  <c r="F28" s="1"/>
  <c r="F34" i="7" s="1"/>
  <c r="E34"/>
  <c r="C81"/>
  <c r="C41" i="10"/>
  <c r="E10" i="8"/>
  <c r="E35" i="10"/>
  <c r="E59" i="7"/>
  <c r="C48" i="10"/>
  <c r="C38" i="8"/>
  <c r="E6" i="6"/>
  <c r="F73"/>
  <c r="C6"/>
  <c r="F31" i="10" l="1"/>
  <c r="D5"/>
  <c r="C5"/>
  <c r="D73" i="6"/>
  <c r="B58" i="2"/>
  <c r="B91" s="1"/>
  <c r="B121" s="1"/>
  <c r="C46"/>
  <c r="C58" s="1"/>
  <c r="C91" s="1"/>
  <c r="C121" s="1"/>
  <c r="E31" i="10"/>
  <c r="I5" i="2"/>
  <c r="K5" s="1"/>
  <c r="M5" s="1"/>
  <c r="O5" s="1"/>
  <c r="D31" i="10"/>
  <c r="B7" i="2"/>
  <c r="C7" s="1"/>
  <c r="D7" s="1"/>
  <c r="E7" s="1"/>
  <c r="C73" i="6"/>
  <c r="H6" i="5"/>
  <c r="B25"/>
  <c r="B44"/>
  <c r="G63"/>
  <c r="D82"/>
  <c r="F120"/>
  <c r="C139"/>
  <c r="H158"/>
  <c r="E177"/>
  <c r="B196"/>
  <c r="F6" i="7"/>
  <c r="F5" i="10"/>
  <c r="C31"/>
  <c r="D6" i="6"/>
  <c r="E45"/>
  <c r="E44" s="1"/>
  <c r="D36" i="7"/>
  <c r="E21" i="6"/>
  <c r="E20" s="1"/>
  <c r="D33" i="7"/>
  <c r="D65" i="2"/>
  <c r="D66" s="1"/>
  <c r="D97"/>
  <c r="D98" s="1"/>
  <c r="C14" i="7"/>
  <c r="C77" s="1"/>
  <c r="D118" i="6"/>
  <c r="D117" s="1"/>
  <c r="E96"/>
  <c r="E95" s="1"/>
  <c r="D10" i="7"/>
  <c r="F60" i="6"/>
  <c r="F59" s="1"/>
  <c r="F39" i="7" s="1"/>
  <c r="F40" i="10" s="1"/>
  <c r="E39" i="7"/>
  <c r="E40" i="10" s="1"/>
  <c r="D50" i="6"/>
  <c r="D49" s="1"/>
  <c r="C37" i="7"/>
  <c r="D102" i="6"/>
  <c r="D101" s="1"/>
  <c r="E102" s="1"/>
  <c r="E101" s="1"/>
  <c r="C11" i="7"/>
  <c r="C16"/>
  <c r="C21" s="1"/>
  <c r="D131" i="6"/>
  <c r="D130" s="1"/>
  <c r="F45" i="4"/>
  <c r="F49" s="1"/>
  <c r="F51" s="1"/>
  <c r="F53" s="1"/>
  <c r="E67" i="2"/>
  <c r="C15" i="4"/>
  <c r="C26" s="1"/>
  <c r="C28" s="1"/>
  <c r="C29" s="1"/>
  <c r="E99" i="2"/>
  <c r="C45" i="4"/>
  <c r="C49" s="1"/>
  <c r="C51" s="1"/>
  <c r="C53" s="1"/>
  <c r="D55" s="1"/>
  <c r="F24"/>
  <c r="E24"/>
  <c r="E26" s="1"/>
  <c r="E28" s="1"/>
  <c r="E29" s="1"/>
  <c r="E8" i="6"/>
  <c r="E7" s="1"/>
  <c r="D32" i="7"/>
  <c r="E65" i="6"/>
  <c r="E64" s="1"/>
  <c r="D40" i="7"/>
  <c r="E75" i="6"/>
  <c r="E74" s="1"/>
  <c r="D8" i="7"/>
  <c r="D37"/>
  <c r="E50" i="6"/>
  <c r="E49" s="1"/>
  <c r="C70" i="7"/>
  <c r="B47" i="11" s="1"/>
  <c r="C15" i="10"/>
  <c r="C20" i="7"/>
  <c r="D110" i="6"/>
  <c r="D109" s="1"/>
  <c r="C13" i="7"/>
  <c r="C42" i="8"/>
  <c r="D45" i="4"/>
  <c r="D49" s="1"/>
  <c r="D51" s="1"/>
  <c r="D53" s="1"/>
  <c r="F10" i="8"/>
  <c r="F35" i="10"/>
  <c r="F59" i="7"/>
  <c r="E55" i="6"/>
  <c r="E54" s="1"/>
  <c r="D38" i="7"/>
  <c r="E36"/>
  <c r="F45" i="6"/>
  <c r="F44" s="1"/>
  <c r="F36" i="7" s="1"/>
  <c r="B65" i="2"/>
  <c r="B66" s="1"/>
  <c r="B97"/>
  <c r="B98" s="1"/>
  <c r="C97"/>
  <c r="C98" s="1"/>
  <c r="C65"/>
  <c r="C66" s="1"/>
  <c r="F26" i="4"/>
  <c r="F28" s="1"/>
  <c r="F29" s="1"/>
  <c r="C37" i="10"/>
  <c r="C61" i="7"/>
  <c r="C12" i="8"/>
  <c r="C43" i="7"/>
  <c r="D40" i="6"/>
  <c r="D39" s="1"/>
  <c r="C35" i="7"/>
  <c r="C45" s="1"/>
  <c r="G57" i="11"/>
  <c r="E91"/>
  <c r="E116" s="1"/>
  <c r="E45" i="4"/>
  <c r="E49" s="1"/>
  <c r="E51" s="1"/>
  <c r="E53" s="1"/>
  <c r="C59" i="7"/>
  <c r="C35" i="10"/>
  <c r="C10" i="8"/>
  <c r="D125" i="6"/>
  <c r="D124" s="1"/>
  <c r="C15" i="7"/>
  <c r="B51" i="2"/>
  <c r="B52" s="1"/>
  <c r="C50"/>
  <c r="C58" i="7"/>
  <c r="C34" i="10"/>
  <c r="C9" i="8"/>
  <c r="C49" i="7"/>
  <c r="B14" i="11" s="1"/>
  <c r="E86" i="6"/>
  <c r="E85" s="1"/>
  <c r="D9" i="7"/>
  <c r="D11"/>
  <c r="D46" i="2" l="1"/>
  <c r="E46" s="1"/>
  <c r="E58" s="1"/>
  <c r="E33" i="7"/>
  <c r="F21" i="6"/>
  <c r="F20" s="1"/>
  <c r="F33" i="7" s="1"/>
  <c r="C10" i="10"/>
  <c r="C18" s="1"/>
  <c r="C66" i="7"/>
  <c r="C20" i="8"/>
  <c r="C41" s="1"/>
  <c r="C19" i="7"/>
  <c r="D14"/>
  <c r="E118" i="6"/>
  <c r="E117" s="1"/>
  <c r="F96"/>
  <c r="F95" s="1"/>
  <c r="F10" i="7" s="1"/>
  <c r="E10"/>
  <c r="C23" i="8"/>
  <c r="C44" s="1"/>
  <c r="D9"/>
  <c r="D58" i="7"/>
  <c r="D34" i="10"/>
  <c r="E131" i="6"/>
  <c r="E130" s="1"/>
  <c r="D16" i="7"/>
  <c r="C48"/>
  <c r="C73"/>
  <c r="C75" s="1"/>
  <c r="C46"/>
  <c r="C38" i="10"/>
  <c r="C13" i="8"/>
  <c r="C15" s="1"/>
  <c r="D19"/>
  <c r="D40" s="1"/>
  <c r="D20" i="7"/>
  <c r="D65"/>
  <c r="D9" i="10"/>
  <c r="D12" i="8"/>
  <c r="D37" i="10"/>
  <c r="D61" i="7"/>
  <c r="C13" i="10"/>
  <c r="C67" i="2"/>
  <c r="F102" i="6"/>
  <c r="F101" s="1"/>
  <c r="F11" i="7" s="1"/>
  <c r="E11"/>
  <c r="F55" i="4"/>
  <c r="F37" i="10"/>
  <c r="F61" i="7"/>
  <c r="F12" i="8"/>
  <c r="C22"/>
  <c r="C23" i="7"/>
  <c r="B23" i="11" s="1"/>
  <c r="C76" i="7"/>
  <c r="C78" s="1"/>
  <c r="C22"/>
  <c r="C12" i="10"/>
  <c r="F8" i="6"/>
  <c r="F7" s="1"/>
  <c r="F32" i="7" s="1"/>
  <c r="E32"/>
  <c r="D46"/>
  <c r="D73"/>
  <c r="D38" i="10"/>
  <c r="D13" i="8"/>
  <c r="D48" i="7"/>
  <c r="F50" i="6"/>
  <c r="F49" s="1"/>
  <c r="F37" i="7" s="1"/>
  <c r="E37"/>
  <c r="F65" i="6"/>
  <c r="F64" s="1"/>
  <c r="F40" i="7" s="1"/>
  <c r="E40"/>
  <c r="E55" i="4"/>
  <c r="C80" i="7"/>
  <c r="C14" i="10"/>
  <c r="C11" i="8"/>
  <c r="C44" i="7"/>
  <c r="C36" i="10"/>
  <c r="C45" s="1"/>
  <c r="C60" i="7"/>
  <c r="F55" i="6"/>
  <c r="F54" s="1"/>
  <c r="F38" i="7" s="1"/>
  <c r="E38"/>
  <c r="D21"/>
  <c r="D7" i="10"/>
  <c r="D19" i="7"/>
  <c r="D63"/>
  <c r="D17" i="8"/>
  <c r="D10" i="10"/>
  <c r="D20" i="8"/>
  <c r="D41" s="1"/>
  <c r="D66" i="7"/>
  <c r="D47"/>
  <c r="D14" i="8"/>
  <c r="D74" i="7"/>
  <c r="D114" s="1"/>
  <c r="D39" i="10"/>
  <c r="C19"/>
  <c r="D57" i="7"/>
  <c r="D8" i="8"/>
  <c r="D43" i="7"/>
  <c r="D33" i="10"/>
  <c r="F86" i="6"/>
  <c r="F85" s="1"/>
  <c r="F9" i="7" s="1"/>
  <c r="E9"/>
  <c r="C50" i="10"/>
  <c r="D64" i="7"/>
  <c r="D18" i="8"/>
  <c r="D39" s="1"/>
  <c r="D8" i="10"/>
  <c r="E125" i="6"/>
  <c r="E124" s="1"/>
  <c r="D15" i="7"/>
  <c r="E40" i="6"/>
  <c r="E39" s="1"/>
  <c r="D35" i="7"/>
  <c r="D45" s="1"/>
  <c r="D99" i="2"/>
  <c r="C99"/>
  <c r="E37" i="10"/>
  <c r="E61" i="7"/>
  <c r="E43"/>
  <c r="E12" i="8"/>
  <c r="E110" i="6"/>
  <c r="E109" s="1"/>
  <c r="D13" i="7"/>
  <c r="F75" i="6"/>
  <c r="F74" s="1"/>
  <c r="F8" i="7" s="1"/>
  <c r="E8"/>
  <c r="D81"/>
  <c r="D41" i="10"/>
  <c r="C62" i="7"/>
  <c r="D67" i="2"/>
  <c r="C44" i="10"/>
  <c r="D58" i="2" l="1"/>
  <c r="D91" s="1"/>
  <c r="D121" s="1"/>
  <c r="E19" i="8"/>
  <c r="E40" s="1"/>
  <c r="E65" i="7"/>
  <c r="E9" i="10"/>
  <c r="B62" i="11"/>
  <c r="C68" i="7"/>
  <c r="E16"/>
  <c r="E20" s="1"/>
  <c r="F131" i="6"/>
  <c r="F130" s="1"/>
  <c r="F16" i="7" s="1"/>
  <c r="E91" i="2"/>
  <c r="E121" s="1"/>
  <c r="G57"/>
  <c r="E58" i="7"/>
  <c r="E9" i="8"/>
  <c r="E34" i="10"/>
  <c r="C20"/>
  <c r="F19" i="8"/>
  <c r="F40" s="1"/>
  <c r="F9" i="10"/>
  <c r="F65" i="7"/>
  <c r="D13" i="10"/>
  <c r="D77" i="7"/>
  <c r="D23" i="8"/>
  <c r="D44" s="1"/>
  <c r="F118" i="6"/>
  <c r="F117" s="1"/>
  <c r="F14" i="7" s="1"/>
  <c r="E14"/>
  <c r="C47" i="10"/>
  <c r="C49"/>
  <c r="D70" i="7"/>
  <c r="C47" i="11" s="1"/>
  <c r="D15" i="10"/>
  <c r="F58" i="7"/>
  <c r="F9" i="8"/>
  <c r="F34" i="10"/>
  <c r="D19"/>
  <c r="D23" i="7"/>
  <c r="C23" i="11" s="1"/>
  <c r="C46" i="10"/>
  <c r="F38"/>
  <c r="F13" i="8"/>
  <c r="F73" i="7"/>
  <c r="F48"/>
  <c r="F46"/>
  <c r="C21" i="10"/>
  <c r="C24"/>
  <c r="C43" i="8"/>
  <c r="C45" s="1"/>
  <c r="C49" s="1"/>
  <c r="C24"/>
  <c r="F20"/>
  <c r="F41" s="1"/>
  <c r="F10" i="10"/>
  <c r="F66" i="7"/>
  <c r="D75"/>
  <c r="D22"/>
  <c r="D12" i="10"/>
  <c r="D21" s="1"/>
  <c r="D22" i="8"/>
  <c r="D43" s="1"/>
  <c r="D76" i="7"/>
  <c r="D36" i="10"/>
  <c r="D45" s="1"/>
  <c r="D60" i="7"/>
  <c r="D11" i="8"/>
  <c r="D44" i="7"/>
  <c r="F7" i="10"/>
  <c r="F17" i="8"/>
  <c r="F19" i="7"/>
  <c r="F63"/>
  <c r="D44" i="10"/>
  <c r="C62" i="11"/>
  <c r="D68" i="7"/>
  <c r="E38" i="10"/>
  <c r="E13" i="8"/>
  <c r="E46" i="7"/>
  <c r="E73"/>
  <c r="E48"/>
  <c r="D47" i="10"/>
  <c r="D49"/>
  <c r="F57" i="7"/>
  <c r="F33" i="10"/>
  <c r="F8" i="8"/>
  <c r="E66" i="7"/>
  <c r="E20" i="8"/>
  <c r="E41" s="1"/>
  <c r="E10" i="10"/>
  <c r="D48"/>
  <c r="E39"/>
  <c r="E74" i="7"/>
  <c r="E114" s="1"/>
  <c r="E47"/>
  <c r="E14" i="8"/>
  <c r="F125" i="6"/>
  <c r="F124" s="1"/>
  <c r="F15" i="7" s="1"/>
  <c r="E15"/>
  <c r="B59" i="11"/>
  <c r="B61" s="1"/>
  <c r="B48"/>
  <c r="B49" s="1"/>
  <c r="B51" s="1"/>
  <c r="B52" s="1"/>
  <c r="C69" i="7"/>
  <c r="C71" s="1"/>
  <c r="E21"/>
  <c r="E7" i="10"/>
  <c r="E17" i="8"/>
  <c r="E63" i="7"/>
  <c r="E19"/>
  <c r="D80"/>
  <c r="D14" i="10"/>
  <c r="F8"/>
  <c r="F18" i="8"/>
  <c r="F39" s="1"/>
  <c r="F64" i="7"/>
  <c r="D24" i="8"/>
  <c r="D38"/>
  <c r="D45" s="1"/>
  <c r="D49" s="1"/>
  <c r="D51" s="1"/>
  <c r="D53" s="1"/>
  <c r="D18" i="10"/>
  <c r="D20"/>
  <c r="F81" i="7"/>
  <c r="F41" i="10"/>
  <c r="E57" i="7"/>
  <c r="E33" i="10"/>
  <c r="E8" i="8"/>
  <c r="C113" i="7"/>
  <c r="C115" s="1"/>
  <c r="C79"/>
  <c r="C82" s="1"/>
  <c r="D62"/>
  <c r="D15" i="8"/>
  <c r="C26"/>
  <c r="C28" s="1"/>
  <c r="C29" s="1"/>
  <c r="F110" i="6"/>
  <c r="F109" s="1"/>
  <c r="F13" i="7" s="1"/>
  <c r="E13"/>
  <c r="E23" s="1"/>
  <c r="D23" i="11" s="1"/>
  <c r="F40" i="6"/>
  <c r="F39" s="1"/>
  <c r="F35" i="7" s="1"/>
  <c r="F45" s="1"/>
  <c r="E35"/>
  <c r="E49" s="1"/>
  <c r="D14" i="11" s="1"/>
  <c r="E18" i="8"/>
  <c r="E39" s="1"/>
  <c r="E64" i="7"/>
  <c r="E8" i="10"/>
  <c r="F14" i="8"/>
  <c r="F74" i="7"/>
  <c r="F114" s="1"/>
  <c r="F39" i="10"/>
  <c r="F47" i="7"/>
  <c r="E81"/>
  <c r="E41" i="10"/>
  <c r="D49" i="7"/>
  <c r="C14" i="11" s="1"/>
  <c r="F43" i="7"/>
  <c r="F70" l="1"/>
  <c r="E47" i="11" s="1"/>
  <c r="F15" i="10"/>
  <c r="F19"/>
  <c r="F13"/>
  <c r="F77" i="7"/>
  <c r="F23" i="8"/>
  <c r="F44" s="1"/>
  <c r="D78" i="7"/>
  <c r="D113" s="1"/>
  <c r="D115" s="1"/>
  <c r="E13" i="10"/>
  <c r="E77" i="7"/>
  <c r="E23" i="8"/>
  <c r="E44" s="1"/>
  <c r="E70" i="7"/>
  <c r="E15" i="10"/>
  <c r="E19" s="1"/>
  <c r="F21" i="7"/>
  <c r="F20"/>
  <c r="D47" i="11"/>
  <c r="E62"/>
  <c r="F68" i="7"/>
  <c r="F12" i="10"/>
  <c r="F22" i="8"/>
  <c r="F43" s="1"/>
  <c r="F76" i="7"/>
  <c r="F78" s="1"/>
  <c r="F113" s="1"/>
  <c r="F115" s="1"/>
  <c r="F22"/>
  <c r="C59" i="11"/>
  <c r="C61" s="1"/>
  <c r="D69" i="7"/>
  <c r="D71" s="1"/>
  <c r="C48" i="11"/>
  <c r="C49" s="1"/>
  <c r="E18" i="10"/>
  <c r="B65" i="11"/>
  <c r="B66" s="1"/>
  <c r="B97"/>
  <c r="B98" s="1"/>
  <c r="F24" i="8"/>
  <c r="F38"/>
  <c r="F45" s="1"/>
  <c r="F49" s="1"/>
  <c r="F51" s="1"/>
  <c r="F53" s="1"/>
  <c r="F47" i="10"/>
  <c r="F49"/>
  <c r="D50"/>
  <c r="E45" i="7"/>
  <c r="E12" i="10"/>
  <c r="E76" i="7"/>
  <c r="E78" s="1"/>
  <c r="E113" s="1"/>
  <c r="E115" s="1"/>
  <c r="E22"/>
  <c r="E22" i="8"/>
  <c r="E43" s="1"/>
  <c r="D29"/>
  <c r="D26"/>
  <c r="D28" s="1"/>
  <c r="E38"/>
  <c r="E45" s="1"/>
  <c r="E49" s="1"/>
  <c r="E51" s="1"/>
  <c r="E53" s="1"/>
  <c r="F55" s="1"/>
  <c r="E44" i="10"/>
  <c r="F48"/>
  <c r="D24"/>
  <c r="E75" i="7"/>
  <c r="F23"/>
  <c r="E23" i="11" s="1"/>
  <c r="E14" i="10"/>
  <c r="E80" i="7"/>
  <c r="F44"/>
  <c r="F60"/>
  <c r="F62" s="1"/>
  <c r="F11" i="8"/>
  <c r="F15" s="1"/>
  <c r="F36" i="10"/>
  <c r="F45" s="1"/>
  <c r="D62" i="11"/>
  <c r="E68" i="7"/>
  <c r="F14" i="10"/>
  <c r="F24" s="1"/>
  <c r="F80" i="7"/>
  <c r="E49" i="10"/>
  <c r="E47"/>
  <c r="C84" i="7"/>
  <c r="C89" s="1"/>
  <c r="C91" s="1"/>
  <c r="E48" i="10"/>
  <c r="F49" i="7"/>
  <c r="E14" i="11" s="1"/>
  <c r="D46" i="10"/>
  <c r="F44"/>
  <c r="F75" i="7"/>
  <c r="E36" i="10"/>
  <c r="E45" s="1"/>
  <c r="E44" i="7"/>
  <c r="E60"/>
  <c r="E62" s="1"/>
  <c r="E11" i="8"/>
  <c r="E15" s="1"/>
  <c r="F18" i="10"/>
  <c r="F20"/>
  <c r="C51" i="8"/>
  <c r="C53" s="1"/>
  <c r="D55" s="1"/>
  <c r="C55"/>
  <c r="E20" i="10" l="1"/>
  <c r="F21"/>
  <c r="D79" i="7"/>
  <c r="D82" s="1"/>
  <c r="D84" s="1"/>
  <c r="D89" s="1"/>
  <c r="D91" s="1"/>
  <c r="F79"/>
  <c r="F82" s="1"/>
  <c r="E79"/>
  <c r="E46" i="10"/>
  <c r="E59" i="11"/>
  <c r="E61" s="1"/>
  <c r="E48"/>
  <c r="E49" s="1"/>
  <c r="F69" i="7"/>
  <c r="F71" s="1"/>
  <c r="F26" i="8"/>
  <c r="F28" s="1"/>
  <c r="F29" s="1"/>
  <c r="C65" i="11"/>
  <c r="C66" s="1"/>
  <c r="C67" s="1"/>
  <c r="C97"/>
  <c r="C98" s="1"/>
  <c r="C99" s="1"/>
  <c r="F50" i="10"/>
  <c r="E21"/>
  <c r="F46"/>
  <c r="E69" i="7"/>
  <c r="E71" s="1"/>
  <c r="D48" i="11"/>
  <c r="D49" s="1"/>
  <c r="D59"/>
  <c r="D61" s="1"/>
  <c r="C50"/>
  <c r="C51"/>
  <c r="C52" s="1"/>
  <c r="E55" i="8"/>
  <c r="E82" i="7"/>
  <c r="E24" i="8"/>
  <c r="E26" s="1"/>
  <c r="E28" s="1"/>
  <c r="E29" s="1"/>
  <c r="E50" i="10"/>
  <c r="E24"/>
  <c r="F84" i="7" l="1"/>
  <c r="F89" s="1"/>
  <c r="F91" s="1"/>
  <c r="E84"/>
  <c r="E89" s="1"/>
  <c r="E91" s="1"/>
  <c r="D51" i="11"/>
  <c r="D52" s="1"/>
  <c r="D50"/>
  <c r="E97"/>
  <c r="E98" s="1"/>
  <c r="E65"/>
  <c r="E66" s="1"/>
  <c r="D65"/>
  <c r="D66" s="1"/>
  <c r="D67" s="1"/>
  <c r="D97"/>
  <c r="D98" s="1"/>
  <c r="D99" s="1"/>
  <c r="E51"/>
  <c r="E52" s="1"/>
  <c r="E50"/>
  <c r="E67" l="1"/>
  <c r="E99"/>
</calcChain>
</file>

<file path=xl/comments1.xml><?xml version="1.0" encoding="utf-8"?>
<comments xmlns="http://schemas.openxmlformats.org/spreadsheetml/2006/main">
  <authors>
    <author>Valued Acer Customer</author>
  </authors>
  <commentList>
    <comment ref="E63" authorId="0">
      <text>
        <r>
          <rPr>
            <b/>
            <sz val="8"/>
            <color indexed="81"/>
            <rFont val="Tahoma"/>
            <family val="2"/>
          </rPr>
          <t>Valued Acer Customer:Revisar el calculo efectuado en el cuadro adjunto de la ATA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Valued Acer Customer</author>
  </authors>
  <commentList>
    <comment ref="E63" authorId="0">
      <text>
        <r>
          <rPr>
            <b/>
            <sz val="8"/>
            <color indexed="81"/>
            <rFont val="Tahoma"/>
            <family val="2"/>
          </rPr>
          <t>Valued Acer Customer:Revisar el calculo efectuado en el cuadro adjunto de la ATA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<sst xmlns="http://schemas.openxmlformats.org/spreadsheetml/2006/main" count="1155" uniqueCount="329">
  <si>
    <t>CAP</t>
  </si>
  <si>
    <t>IMPUESTOS DIRECTOS</t>
  </si>
  <si>
    <t>IMPUESTOS INDIRECTOS</t>
  </si>
  <si>
    <t>ACTIVOS FINANCIEROS</t>
  </si>
  <si>
    <t>PASIVOS FINANCIEROS</t>
  </si>
  <si>
    <t>GASTOS DE PERSONAL</t>
  </si>
  <si>
    <t>GASTOS FINANCIEROS</t>
  </si>
  <si>
    <t>INVERSIONES REALES</t>
  </si>
  <si>
    <t>PRESUPUESTO DE GASTOS</t>
  </si>
  <si>
    <t>DENOMINACION</t>
  </si>
  <si>
    <t>GASTOS BIENES CTES.</t>
  </si>
  <si>
    <t>TRANSFERENCIAS CTES.</t>
  </si>
  <si>
    <t>TRANSFERENCIAS CAP.</t>
  </si>
  <si>
    <t>PRESUPUESTO DE INGRESOS</t>
  </si>
  <si>
    <t>TASAS Y OTROS INGRE.</t>
  </si>
  <si>
    <t>INGR. PATRIMONIALES</t>
  </si>
  <si>
    <t>ENAJENACION INVERS.</t>
  </si>
  <si>
    <t>TRANSFER. CAPITAL</t>
  </si>
  <si>
    <t>AYUNTAMIENTO DE _______</t>
  </si>
  <si>
    <t>ORN</t>
  </si>
  <si>
    <t>AÑO</t>
  </si>
  <si>
    <t>DRN</t>
  </si>
  <si>
    <t>FONDO DE CONTINGENCIA</t>
  </si>
  <si>
    <t>%</t>
  </si>
  <si>
    <t>sobre el total</t>
  </si>
  <si>
    <t>DENOMINACIÓN</t>
  </si>
  <si>
    <t>% sb total</t>
  </si>
  <si>
    <t>Gasto Corriente</t>
  </si>
  <si>
    <t>Gasto Deuda Financiera</t>
  </si>
  <si>
    <t>Gasto Ordinario</t>
  </si>
  <si>
    <t>Gasto de Capital</t>
  </si>
  <si>
    <t>Gasto Total</t>
  </si>
  <si>
    <t>Importante % gastos de personal sobre el total</t>
  </si>
  <si>
    <t>Ingresos Propios Corrientes</t>
  </si>
  <si>
    <t>Ingresos Ajenos Corrientes</t>
  </si>
  <si>
    <t>Ingresos corrientes</t>
  </si>
  <si>
    <t>Ingresos de capital</t>
  </si>
  <si>
    <t>Ingresos Totales</t>
  </si>
  <si>
    <t>Ingresos Propios Capital</t>
  </si>
  <si>
    <t>Ingresos Ajenos Capital</t>
  </si>
  <si>
    <t>TASAS Y OTROS INGRESOS</t>
  </si>
  <si>
    <t>TRANSFERENCIAS CORRIENTES</t>
  </si>
  <si>
    <t>INGRESOS PATRIMONIALES</t>
  </si>
  <si>
    <t>A&gt; TOTAL INGRESOS CORRIENTES</t>
  </si>
  <si>
    <t>COMPRA DE BIENES Y SERVICIOS</t>
  </si>
  <si>
    <t>B&gt; TOTAL GASTO CORRIENTE</t>
  </si>
  <si>
    <t>C=A-B</t>
  </si>
  <si>
    <t>AHORRO BRUTO</t>
  </si>
  <si>
    <t>E=C-D</t>
  </si>
  <si>
    <t>ENAJENACIÓN DE INVERSIONES</t>
  </si>
  <si>
    <t>TRANSFERENCIAS DE CAPITAL</t>
  </si>
  <si>
    <t>H =F-G</t>
  </si>
  <si>
    <t>CAPACIDAD(+)/NECESIDAD(-) FINANCIACIÓN</t>
  </si>
  <si>
    <t>PASIVOS FINANCIEROS (IX INGRESOS)</t>
  </si>
  <si>
    <t>VARIACIÓN DE ACTIVOS FROS (Iº-Gº)</t>
  </si>
  <si>
    <t>I=H+9+8</t>
  </si>
  <si>
    <t>SUPERAVIT(+) / DEFICIT(-) : EN CAPITAL</t>
  </si>
  <si>
    <t>E+I</t>
  </si>
  <si>
    <t>SUPERAVIT(+) / DEFICIT(-) : TOTAL</t>
  </si>
  <si>
    <t>Saldo neto de ajustes</t>
  </si>
  <si>
    <t>C U E N T A     F I N A N C I E R A</t>
  </si>
  <si>
    <t>RESULTADO PRESUPUESTARIO</t>
  </si>
  <si>
    <t>Previsiones</t>
  </si>
  <si>
    <t>SUPERAVIT(+) / DEFICIT(-) : 
EN CORRIENTE</t>
  </si>
  <si>
    <t>D&gt; PASIVOS FINANCIEROS 
(IX GASTOS)</t>
  </si>
  <si>
    <t>F&gt; INGRESOS DE CAPITAL 
NO FINANCIEROS</t>
  </si>
  <si>
    <t>G&gt; GASTOS DE CAPITAL 
NO FINANCIEROS</t>
  </si>
  <si>
    <t>RESULTADO PRESUPUESTARIO 
AJUSTADO</t>
  </si>
  <si>
    <t>CONCEPTO</t>
  </si>
  <si>
    <t>PENDIENTE  COBRO CORRIENTE</t>
  </si>
  <si>
    <t>PENDIENTE COBRO CERRADO</t>
  </si>
  <si>
    <t>PENDIENTE COBRO NO PRESUPUESTARIO</t>
  </si>
  <si>
    <t>INGRESOS PENDIENTES DE APLICACIÓN</t>
  </si>
  <si>
    <t>A) DEUDORES PENDIENTES DE COBRO</t>
  </si>
  <si>
    <t>% SOBRE PRESUPUESTO DE INGRESOS</t>
  </si>
  <si>
    <t>TASA DE VARIACION (%)</t>
  </si>
  <si>
    <t>-</t>
  </si>
  <si>
    <t>PENDIENTE DE PAGO CORRIENTE</t>
  </si>
  <si>
    <t>PENDIENTE DE PAGO CERRADO</t>
  </si>
  <si>
    <t>PENDIENTE DE PAGO OTROS ENTES</t>
  </si>
  <si>
    <t>PENDIENTE DE PAGO NO PRESUPUESTARIO</t>
  </si>
  <si>
    <t>PAGOS PENDIENTES DE APLICACIÓN</t>
  </si>
  <si>
    <t>B) ACREEDORES PENDIENTES DE PAGO</t>
  </si>
  <si>
    <t>% SOBRE PRESUPUESTO DE GASTOS</t>
  </si>
  <si>
    <t>TASA DE VARIACION</t>
  </si>
  <si>
    <t>C) FONDOS LIQUIDOS DE TESORERIA</t>
  </si>
  <si>
    <t>D) REMANENTE DE TESORERIA</t>
  </si>
  <si>
    <t>SALDOS DE DUDOSO COBRO</t>
  </si>
  <si>
    <t>E) REMANENTE PARA GTOS. GRLES.</t>
  </si>
  <si>
    <t>Previsión</t>
  </si>
  <si>
    <r>
      <t>PLAN ECONOMICO FINANCIERO DEL MUNICIPIO DE</t>
    </r>
    <r>
      <rPr>
        <b/>
        <sz val="10"/>
        <color indexed="30"/>
        <rFont val="Arial"/>
        <family val="2"/>
      </rPr>
      <t xml:space="preserve"> </t>
    </r>
  </si>
  <si>
    <t>PENDIENTE COBRO OTROS ENTES PUBLICOS</t>
  </si>
  <si>
    <t>REMANENTE DE TESORERIA</t>
  </si>
  <si>
    <t>SALDO OBLIGACIONES PDTES APLICAR AL
 PRESUPUESTO (CTA 413)</t>
  </si>
  <si>
    <t>OBLIGACIONES DEVOLUCIÓN INGRESOS
 INDEBIDOS</t>
  </si>
  <si>
    <t>E) REMANENTE PARA GTOS. GRLES. 
(AJUSTADO)</t>
  </si>
  <si>
    <t>DUDOSO COBRO</t>
  </si>
  <si>
    <t>% DE APLICACIÓN</t>
  </si>
  <si>
    <t>ANTIGÜEDAD DE LA DEUDA</t>
  </si>
  <si>
    <t>PORCENTAJES APLICAR</t>
  </si>
  <si>
    <t>Primer año</t>
  </si>
  <si>
    <t>Segundo año</t>
  </si>
  <si>
    <t>Tercer año</t>
  </si>
  <si>
    <t>Cuarto año</t>
  </si>
  <si>
    <t xml:space="preserve">Quinto año </t>
  </si>
  <si>
    <t>Sexto año y adelante</t>
  </si>
  <si>
    <t>PDTE COBRO</t>
  </si>
  <si>
    <t>TOTAL</t>
  </si>
  <si>
    <t xml:space="preserve">Nota: el dudoso cobre se tiene que calcular de forma realista. Si en las BEP no se prevé dudoso cobro o es insignificante, es necesario acudir a otros porcentajes como los que recomienda la Cámara de </t>
  </si>
  <si>
    <t xml:space="preserve">Cuentas de Andalucía o los que se han publicado en el Art. 26 letra h) del  RD-L 8/2013, de 28 de junio, de medidas urgentes contra la morosidad de las administraciones públicas y de apoyo a entidades locales </t>
  </si>
  <si>
    <t>con problemas financieros</t>
  </si>
  <si>
    <t>RTGFA   (DESVIACION FINANC. 
GAFA POSITIVA (acumuladas))</t>
  </si>
  <si>
    <t>FUENTES DE FINANCIACION DE LA INVERSIÓN</t>
  </si>
  <si>
    <t>CONCEPTO / AÑO</t>
  </si>
  <si>
    <t>MEDIA</t>
  </si>
  <si>
    <t>GASTOS DE CAPITAL</t>
  </si>
  <si>
    <t>INGRESOS DE CAPITAL AJENO (Cap. VII - Ing.)</t>
  </si>
  <si>
    <t>COEFICIENTE DE FINANCIACIÓN AJENA</t>
  </si>
  <si>
    <t>CARGA FINANCIERA (Capítulos gto.: III + IX)</t>
  </si>
  <si>
    <t>INGRESOS CORRIENTES</t>
  </si>
  <si>
    <t xml:space="preserve"> %CARGA FINANCIERA</t>
  </si>
  <si>
    <t>TASA VARIACION</t>
  </si>
  <si>
    <t xml:space="preserve"> % DIFERENCIA LEGAL </t>
  </si>
  <si>
    <t>DIFERENCIA LEGAL EUROS</t>
  </si>
  <si>
    <t>CARGA FINANCIERA</t>
  </si>
  <si>
    <t>INGRESOS CORRIENTES (capítulos I - V)</t>
  </si>
  <si>
    <t>GASTOS CORRIENTES (Capítulos I, II, IV)</t>
  </si>
  <si>
    <t>ANUALIDAD TEORICA</t>
  </si>
  <si>
    <t>AHORRO NETO</t>
  </si>
  <si>
    <t>% AHORRO NETO</t>
  </si>
  <si>
    <t>VARIACIÓN</t>
  </si>
  <si>
    <t>NOTA: Hasta el último ejercicio del periodo utiliza como amortización teórica los Capitulos III y IX de gastos,</t>
  </si>
  <si>
    <t>a partir de ese año se utiliza la amortización teorica (cuota constante sistema frances)</t>
  </si>
  <si>
    <t>Ingresos corrientes afectados a gastos de
 capital</t>
  </si>
  <si>
    <t>INGRESOS CORRIENTES (capítulos I - V) 
(AJUSTADO)</t>
  </si>
  <si>
    <t>ANUALIDAD TEORICA AMORTIZACIÓN</t>
  </si>
  <si>
    <t>Entidad</t>
  </si>
  <si>
    <t xml:space="preserve">Utmo Vto </t>
  </si>
  <si>
    <t>Años</t>
  </si>
  <si>
    <t>Periodicidad</t>
  </si>
  <si>
    <t>Tipo de Interes</t>
  </si>
  <si>
    <t xml:space="preserve">Euribor: </t>
  </si>
  <si>
    <t>ATA</t>
  </si>
  <si>
    <t>CCM: 007589</t>
  </si>
  <si>
    <t>Capital Pendiente</t>
  </si>
  <si>
    <t>Euribor + 0,52</t>
  </si>
  <si>
    <t>TOTAL ATA</t>
  </si>
  <si>
    <t>CCM: 007555</t>
  </si>
  <si>
    <t>CR: 2220</t>
  </si>
  <si>
    <t>BBVA</t>
  </si>
  <si>
    <t>BSCH</t>
  </si>
  <si>
    <t>Euribor + 0,75</t>
  </si>
  <si>
    <t>Fijo= 5,25</t>
  </si>
  <si>
    <t>Euribor + 0,45</t>
  </si>
  <si>
    <t>Euribor + 0,6257</t>
  </si>
  <si>
    <t>MODIFICACIONES FINANCIADAS CON RTGG</t>
  </si>
  <si>
    <t>NIVEL DE ENDEUDAMIENTO</t>
  </si>
  <si>
    <t>Capital Pendientes a l/p</t>
  </si>
  <si>
    <t>Capital Pendientes a c/p</t>
  </si>
  <si>
    <t>Avales concedidos por la Entidad Local</t>
  </si>
  <si>
    <t>Prestamos a corto y largo plazo formalizados y no dispuestos</t>
  </si>
  <si>
    <t>DEUDA VIVA</t>
  </si>
  <si>
    <t>% NIVEL ENDEUDAMIENTO</t>
  </si>
  <si>
    <t>ESTABILIDAD PRESUPUESTARIA</t>
  </si>
  <si>
    <t>Total Ingresos no Financieros</t>
  </si>
  <si>
    <t>Total Gastos no Financieros</t>
  </si>
  <si>
    <t>Superávit/Déficit no financiero</t>
  </si>
  <si>
    <t>Ajustes SEC 95</t>
  </si>
  <si>
    <t>Ratio en % sobre ingresos no 
financiero</t>
  </si>
  <si>
    <t>Capacidad/Necesidad de 
Financiación</t>
  </si>
  <si>
    <t>REGLA DE GASTO</t>
  </si>
  <si>
    <t>(-) Intereses de la Deuda</t>
  </si>
  <si>
    <t>(+/-) Ajustes Sec 95</t>
  </si>
  <si>
    <t>(-) Gastos financiados con sub-
venciones finalistas de otras AAPP</t>
  </si>
  <si>
    <t>Total Gastos Computable</t>
  </si>
  <si>
    <t>Límite de la Regla de Gasto</t>
  </si>
  <si>
    <t>Tasa de referencia de
 crecimiento del PIB</t>
  </si>
  <si>
    <t>Gasto computable incrementado
 por la tasa de referencia de crecimiento del PIB</t>
  </si>
  <si>
    <t>(+/-) Incrementos/Decrementos
 de la Recaudación</t>
  </si>
  <si>
    <t>Cumple/Incumple Regla de Gasto</t>
  </si>
  <si>
    <t>La Regla de Gasto solo es obligatoria para el presupuesto de 2013; a pesar de esto se</t>
  </si>
  <si>
    <t>ha calculado una evolución de esta magnitud para comprobar como se ha desarrollado</t>
  </si>
  <si>
    <t>la ejecución del gasto computable de los últimos años.</t>
  </si>
  <si>
    <r>
      <t>AJUSTE 2.</t>
    </r>
    <r>
      <rPr>
        <sz val="7"/>
        <color indexed="8"/>
        <rFont val="Futura Lt BT"/>
        <family val="2"/>
      </rPr>
      <t xml:space="preserve"> DESVIACION FINANC. 
GAFA NEGATIVA (ejercicio)</t>
    </r>
  </si>
  <si>
    <r>
      <t>AJUSTE 3</t>
    </r>
    <r>
      <rPr>
        <sz val="7"/>
        <color indexed="8"/>
        <rFont val="Futura Lt BT"/>
        <family val="2"/>
      </rPr>
      <t>.DESVIACION FINANC. 
GAFA POSITIVA (ejercicio)</t>
    </r>
  </si>
  <si>
    <r>
      <t xml:space="preserve">AJUSTE 1. </t>
    </r>
    <r>
      <rPr>
        <sz val="7"/>
        <color indexed="8"/>
        <rFont val="Futura Lt BT"/>
      </rPr>
      <t>INCORPORACION REMANENTE
 TESORERIA que financien gasto (ORN)</t>
    </r>
    <r>
      <rPr>
        <sz val="7"/>
        <color indexed="8"/>
        <rFont val="Futura Lt BT"/>
      </rPr>
      <t xml:space="preserve"> </t>
    </r>
  </si>
  <si>
    <t>Utmo Vto 2013</t>
  </si>
  <si>
    <t>PRESUPUESTO DE INGRESOS: RECAUDACIÓN</t>
  </si>
  <si>
    <t>Recaudación: 
cte + cerrados</t>
  </si>
  <si>
    <t>Recaudación Corriente (rec. Propios)</t>
  </si>
  <si>
    <t>Recaudación Corriente (rec. Ajenos)</t>
  </si>
  <si>
    <t>Recaudación corriente</t>
  </si>
  <si>
    <t>Recaudación de Capital (rec Propios)</t>
  </si>
  <si>
    <t>Recaudación de Capital (rec Ajenos)</t>
  </si>
  <si>
    <t>Recaudación de capital</t>
  </si>
  <si>
    <t>Acreedores pendientes de 
Aplicar al Presupuesto imputable al ejercicio</t>
  </si>
  <si>
    <t>PRESUPUESTO DE GASTOS: OBLIGACIONES RECONOCIDAS</t>
  </si>
  <si>
    <t>Anexo ESTUDIOS DE COSTES:</t>
  </si>
  <si>
    <t>Servicio público 1: Abastecimiento de aguas</t>
  </si>
  <si>
    <t>porcentaje incremento (según estimaciones ayto)</t>
  </si>
  <si>
    <t>personal</t>
  </si>
  <si>
    <t>seguridad social personal</t>
  </si>
  <si>
    <t>Amortización</t>
  </si>
  <si>
    <t>suministros</t>
  </si>
  <si>
    <t>energia eléctrica</t>
  </si>
  <si>
    <t>coste recaudación</t>
  </si>
  <si>
    <t>otros gastos</t>
  </si>
  <si>
    <t>Coste de prestación del servicio</t>
  </si>
  <si>
    <t>Ingresos liquidados o previstos</t>
  </si>
  <si>
    <t>Desviación</t>
  </si>
  <si>
    <t>Consorcio servicio medio ambientales</t>
  </si>
  <si>
    <t>MEDIDAS DE INGRESOS</t>
  </si>
  <si>
    <t>MEDIDAS DE GASTOS</t>
  </si>
  <si>
    <t>Acreedores Pendientes de 
Pago de Ejercicios Cerrados
(OR de cerrados)</t>
  </si>
  <si>
    <t>Supresión Beneficios Fiscales</t>
  </si>
  <si>
    <t>Subida/Bajada Tarifas</t>
  </si>
  <si>
    <t>Derechos Reconocidos</t>
  </si>
  <si>
    <t>Otras medidas: (mejora de la recaudación, padrones, etc)</t>
  </si>
  <si>
    <t>Servicio público 2: Alcantarillado</t>
  </si>
  <si>
    <t>Servicio público 3: Saneamiento y Depuración</t>
  </si>
  <si>
    <t>Servicio público 4: Recogida de Basuras</t>
  </si>
  <si>
    <t>Servicio público 5: Servicios Sociales y Asistenciales</t>
  </si>
  <si>
    <t>Servicio público 6: Servicios Educativos
Escuelas de Música</t>
  </si>
  <si>
    <t>Servicio público 7: Servicios Educativos
Centro de Atención a la Infancia (CAI)</t>
  </si>
  <si>
    <t>Servicio público 8: Servicios Deportivos
Escuelas Deportivas</t>
  </si>
  <si>
    <t>Servicio público 9: Servicios Culturales
Centro Multiusos</t>
  </si>
  <si>
    <t>Servicio público 10: Protección civil</t>
  </si>
  <si>
    <t>Servicio público 11: Gestión Urbanística</t>
  </si>
  <si>
    <t>Servicio público 12: Otros Servicios Públicos</t>
  </si>
  <si>
    <t>Evolución Tendencial</t>
  </si>
  <si>
    <t>Medidas Propuestas</t>
  </si>
  <si>
    <t>Supresión Exenciones y Bonificaciones</t>
  </si>
  <si>
    <t>Subida Tributaria (IBI: Tipo a 0,7 Urbana)</t>
  </si>
  <si>
    <t>Subida Tributaria (IVTM: Tipo a ___)</t>
  </si>
  <si>
    <t>Subida Tributaria (Plusvalía: Tipo a __)</t>
  </si>
  <si>
    <t>Supresión Exenciones y Bonificaciones (IBI)</t>
  </si>
  <si>
    <t>Supresión Exenciones y Bonificaciones (IVTM)</t>
  </si>
  <si>
    <t>Supresión Exenciones y Bonificaciones (Plusvalía)</t>
  </si>
  <si>
    <t>Mejora de la Inspección Tributaria</t>
  </si>
  <si>
    <t>Mejora de la Recaudación 
(Ej: Convenio con OAPGT para cobrar ejecutiva)</t>
  </si>
  <si>
    <t>Otras medidas de Ingresos</t>
  </si>
  <si>
    <t>Subida Tributaria (ICIO: Tipo a 4%)</t>
  </si>
  <si>
    <t>Supresión Exenciones y Bonificaciones (ICIO)</t>
  </si>
  <si>
    <t>Subida Tasa (CAI: Tipo a ____)</t>
  </si>
  <si>
    <t>Mejora de la Recaudación 
(Ej: Convenio con OAPGT para cobrar ejecutiva)
(Ej: Revisión y depuración de los Padrones)</t>
  </si>
  <si>
    <t>Reducción Costes de Personal 
(Supresión Servicio ____)</t>
  </si>
  <si>
    <t>Reducción Costes de Personal 
(Modificación de Contratos: ERE )</t>
  </si>
  <si>
    <t>Reducción Costes de Personal
(Extinción de contratos de ___)</t>
  </si>
  <si>
    <t>g</t>
  </si>
  <si>
    <t>Reducción Costes de Personal
(Bajada o limitación salarios Altos Cargos)</t>
  </si>
  <si>
    <t>Reducción Costes de Personal
(Supresión o bajada de retribuciones de Personal de Confianza)</t>
  </si>
  <si>
    <t>h</t>
  </si>
  <si>
    <t>Reducción de cargas administrativas</t>
  </si>
  <si>
    <t>i</t>
  </si>
  <si>
    <t>Otras medidas de reducción de gastos</t>
  </si>
  <si>
    <t>j</t>
  </si>
  <si>
    <t>Contratos externos que pasen a ser prestados por personal del Ayuntamiento</t>
  </si>
  <si>
    <t>Contratos menores: mejora en su gestión</t>
  </si>
  <si>
    <t>k</t>
  </si>
  <si>
    <t>l</t>
  </si>
  <si>
    <t>Mejoras en la reducción de consumo electrico</t>
  </si>
  <si>
    <t>m</t>
  </si>
  <si>
    <t>Supresión de Subvenciones (no cumplimiento de objetivos del Plan Estratégico)</t>
  </si>
  <si>
    <t>ñ</t>
  </si>
  <si>
    <t>Supresión de Servicios no obligatorios</t>
  </si>
  <si>
    <t>Inversiones: ejecución vinculada a estudio de
 viabilidad y analisis de coste/beneficio</t>
  </si>
  <si>
    <t>Incremento de un 2 %</t>
  </si>
  <si>
    <t>Decremento de un 2%</t>
  </si>
  <si>
    <t>Incremento de un 1 %</t>
  </si>
  <si>
    <t>Minoración de un 5%</t>
  </si>
  <si>
    <t>Mantenimiento</t>
  </si>
  <si>
    <t>SE estima que la recaudación de CTE+CERRADO</t>
  </si>
  <si>
    <t>alcanza aproximadamente al 90 % de los DRN previstos</t>
  </si>
  <si>
    <t>para cada uno de esos años</t>
  </si>
  <si>
    <t>Congelación Salarial</t>
  </si>
  <si>
    <t>Incremento de un 2%</t>
  </si>
  <si>
    <t>Incremento de un 5%</t>
  </si>
  <si>
    <t>Mantenimiento Inversiones</t>
  </si>
  <si>
    <t>Nota: los datos se arrastran de la hoja "Medidas"</t>
  </si>
  <si>
    <t>Revisar este grafico: lo calcula mal</t>
  </si>
  <si>
    <t>Separarlo en dos graficos</t>
  </si>
  <si>
    <t>DEUDA COMERCIAL Y PMP</t>
  </si>
  <si>
    <t>Deuda comercial CERRADOS</t>
  </si>
  <si>
    <t>Deuda comercial CORRIENTE</t>
  </si>
  <si>
    <t>Cuenta 413</t>
  </si>
  <si>
    <t>Total Deuda Comercial</t>
  </si>
  <si>
    <t>PMP (Periodo medio de pago)</t>
  </si>
  <si>
    <t>q</t>
  </si>
  <si>
    <t>a)</t>
  </si>
  <si>
    <t>c)</t>
  </si>
  <si>
    <t>Incrementos de ingresos para financiar servicios obligatorios:  Tasa (Agua: Tipo a _____)</t>
  </si>
  <si>
    <t>Incrementos de ingresos para financiar servicios obligatorios: Tasa (Basura: Tipo a ___)</t>
  </si>
  <si>
    <t>Racionalización Organizativa: Reducción de la estructura organizativa de la entidad</t>
  </si>
  <si>
    <t>d)</t>
  </si>
  <si>
    <t>s</t>
  </si>
  <si>
    <t>n</t>
  </si>
  <si>
    <t>o</t>
  </si>
  <si>
    <t>r</t>
  </si>
  <si>
    <t>CUADRO DE CODIGOS</t>
  </si>
  <si>
    <t>Medidas</t>
  </si>
  <si>
    <t>LRBRL</t>
  </si>
  <si>
    <t>Descripción</t>
  </si>
  <si>
    <t>Supresión de competencias que ejerza la entidad local que sean distintas de las propias y de las ejercidas  por delegación</t>
  </si>
  <si>
    <t>b)</t>
  </si>
  <si>
    <t>Gestión integrada o coordinada de los servicios obligatorios que presta la EELL para reducir sus costes</t>
  </si>
  <si>
    <t>Incremento de ingresos para financiar los servicios obligatorios que presta la EELL</t>
  </si>
  <si>
    <t>Racionalización Organizativa</t>
  </si>
  <si>
    <t>e)</t>
  </si>
  <si>
    <t>Supresión de entidades de ámbito territorial inferior al municipio que, en el ejercicio presupuestario inmediato anterior, incumplan con el objetivo de estabilidad presupuestaria o con el objetivo de deuda pública o que el período medio de pago a proveedores supere en más de treinta días el plazo máximo previsto en la normativa de morosidad</t>
  </si>
  <si>
    <t>f)</t>
  </si>
  <si>
    <t>Propuesta de fusión con un municipio colindante de la misma provincia</t>
  </si>
  <si>
    <t xml:space="preserve"> Ingresos.</t>
  </si>
  <si>
    <t>Subida Tributaria del _____</t>
  </si>
  <si>
    <t>Mejora de la Recaudación: _______</t>
  </si>
  <si>
    <t>Mejora de la Inspección Tributaria:_________</t>
  </si>
  <si>
    <t>Otras medidas de Ingresos:___________</t>
  </si>
  <si>
    <t>Gastos.</t>
  </si>
  <si>
    <t>Reducción Costes de Personal</t>
  </si>
  <si>
    <t>(Supresión Servicio ____)</t>
  </si>
  <si>
    <t>(Modificación de Contratos: ERE )</t>
  </si>
  <si>
    <t>(Extinción de contratos de ___)</t>
  </si>
  <si>
    <t>(Bajada o limitación salarios Altos Cargos)</t>
  </si>
  <si>
    <t>(Supresión o bajada de retribuciones de Personal de Confianza)</t>
  </si>
  <si>
    <t>Mejoras en la reducción de consumo eléctrico</t>
  </si>
  <si>
    <t>p</t>
  </si>
  <si>
    <t>Inversiones: ejecución vinculada a estudio de</t>
  </si>
  <si>
    <t xml:space="preserve"> viabilidad y análisis de coste/beneficio</t>
  </si>
  <si>
    <t>_____________</t>
  </si>
  <si>
    <t>Tasa de referencia de crecimiento del PIB año siguiente</t>
  </si>
</sst>
</file>

<file path=xl/styles.xml><?xml version="1.0" encoding="utf-8"?>
<styleSheet xmlns="http://schemas.openxmlformats.org/spreadsheetml/2006/main">
  <numFmts count="11">
    <numFmt numFmtId="8" formatCode="#,##0.00\ &quot;€&quot;;[Red]\-#,##0.00\ &quot;€&quot;"/>
    <numFmt numFmtId="164" formatCode="&quot;€&quot;#,##0.00_);[Red]\(&quot;€&quot;#,##0.00\)"/>
    <numFmt numFmtId="165" formatCode="_(&quot;€&quot;* #,##0.00_);_(&quot;€&quot;* \(#,##0.00\);_(&quot;€&quot;* &quot;-&quot;??_);_(@_)"/>
    <numFmt numFmtId="166" formatCode="_(* #,##0_);_(* \(#,##0\);_(* &quot;-&quot;_);_(@_)"/>
    <numFmt numFmtId="167" formatCode="_-* #,##0\ _p_t_a_-;\-* #,##0\ _p_t_a_-;_-* &quot;-&quot;\ _p_t_a_-;_-@_-"/>
    <numFmt numFmtId="168" formatCode="#,##0;\(#,##0\)"/>
    <numFmt numFmtId="169" formatCode="_-* #,##0.00\ [$€-C0A]_-;\-* #,##0.00\ [$€-C0A]_-;_-* &quot;-&quot;??\ [$€-C0A]_-;_-@_-"/>
    <numFmt numFmtId="170" formatCode="#,##0;[Red]\(#,##0\)"/>
    <numFmt numFmtId="171" formatCode="0.0%"/>
    <numFmt numFmtId="172" formatCode="#,##0.00\ &quot;€&quot;;[Red]#,##0.00\ &quot;€&quot;"/>
    <numFmt numFmtId="173" formatCode="#,##0;[Red]#,##0"/>
  </numFmts>
  <fonts count="4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color indexed="30"/>
      <name val="Arial"/>
      <family val="2"/>
    </font>
    <font>
      <sz val="8"/>
      <name val="Futura Lt BT"/>
      <family val="2"/>
    </font>
    <font>
      <b/>
      <sz val="8"/>
      <name val="Futura Lt BT"/>
    </font>
    <font>
      <b/>
      <sz val="11"/>
      <name val="Arial"/>
      <family val="2"/>
    </font>
    <font>
      <sz val="11"/>
      <name val="Arial"/>
      <family val="2"/>
    </font>
    <font>
      <b/>
      <sz val="8"/>
      <name val="Futura Lt BT"/>
      <family val="2"/>
    </font>
    <font>
      <b/>
      <sz val="8"/>
      <name val="Futura Md BT"/>
      <family val="2"/>
    </font>
    <font>
      <b/>
      <i/>
      <sz val="8"/>
      <color indexed="17"/>
      <name val="Futura Lt BT"/>
      <family val="2"/>
    </font>
    <font>
      <b/>
      <sz val="8"/>
      <color indexed="17"/>
      <name val="Futura Lt BT"/>
      <family val="2"/>
    </font>
    <font>
      <b/>
      <sz val="8"/>
      <color indexed="9"/>
      <name val="Futura Md BT"/>
      <family val="2"/>
    </font>
    <font>
      <sz val="7"/>
      <color indexed="8"/>
      <name val="Futura Lt BT"/>
      <family val="2"/>
    </font>
    <font>
      <b/>
      <sz val="8"/>
      <color indexed="12"/>
      <name val="Futura Lt BT"/>
      <family val="2"/>
    </font>
    <font>
      <b/>
      <sz val="8"/>
      <color indexed="12"/>
      <name val="Futura Md BT"/>
      <family val="2"/>
    </font>
    <font>
      <sz val="8"/>
      <color indexed="12"/>
      <name val="Futura Md BT"/>
      <family val="2"/>
    </font>
    <font>
      <b/>
      <sz val="8"/>
      <color indexed="12"/>
      <name val="Futura Md BT"/>
    </font>
    <font>
      <sz val="7"/>
      <color indexed="8"/>
      <name val="Futura Lt BT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u/>
      <sz val="10"/>
      <name val="Arial"/>
      <family val="2"/>
    </font>
    <font>
      <b/>
      <sz val="12"/>
      <name val="Arial Black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Futura Lt BT"/>
      <family val="2"/>
    </font>
    <font>
      <sz val="10"/>
      <color rgb="FF00B0F0"/>
      <name val="Arial"/>
      <family val="2"/>
    </font>
    <font>
      <b/>
      <sz val="8"/>
      <color theme="1"/>
      <name val="Futura Md BT"/>
      <family val="2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7"/>
      <color theme="1"/>
      <name val="Futura Lt BT"/>
      <family val="2"/>
    </font>
    <font>
      <sz val="8"/>
      <color rgb="FFFF0000"/>
      <name val="Futura Lt BT"/>
      <family val="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166" fontId="30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1" fillId="0" borderId="0"/>
    <xf numFmtId="9" fontId="30" fillId="0" borderId="0" applyFont="0" applyFill="0" applyBorder="0" applyAlignment="0" applyProtection="0"/>
  </cellStyleXfs>
  <cellXfs count="350">
    <xf numFmtId="0" fontId="0" fillId="0" borderId="0" xfId="0"/>
    <xf numFmtId="0" fontId="1" fillId="0" borderId="0" xfId="4"/>
    <xf numFmtId="0" fontId="1" fillId="0" borderId="0" xfId="4" applyFill="1"/>
    <xf numFmtId="3" fontId="1" fillId="0" borderId="0" xfId="4" applyNumberFormat="1" applyFill="1"/>
    <xf numFmtId="4" fontId="1" fillId="0" borderId="0" xfId="4" applyNumberFormat="1" applyFill="1"/>
    <xf numFmtId="3" fontId="1" fillId="0" borderId="1" xfId="4" applyNumberFormat="1" applyFill="1" applyBorder="1" applyAlignment="1">
      <alignment horizontal="center"/>
    </xf>
    <xf numFmtId="3" fontId="3" fillId="0" borderId="0" xfId="4" applyNumberFormat="1" applyFont="1" applyFill="1"/>
    <xf numFmtId="3" fontId="3" fillId="0" borderId="2" xfId="4" applyNumberFormat="1" applyFont="1" applyFill="1" applyBorder="1" applyAlignment="1">
      <alignment horizontal="center"/>
    </xf>
    <xf numFmtId="3" fontId="3" fillId="0" borderId="3" xfId="4" applyNumberFormat="1" applyFont="1" applyFill="1" applyBorder="1" applyAlignment="1">
      <alignment horizontal="center"/>
    </xf>
    <xf numFmtId="3" fontId="5" fillId="0" borderId="0" xfId="4" applyNumberFormat="1" applyFont="1" applyFill="1" applyAlignment="1"/>
    <xf numFmtId="3" fontId="3" fillId="0" borderId="0" xfId="4" applyNumberFormat="1" applyFont="1" applyFill="1" applyAlignment="1">
      <alignment horizontal="center"/>
    </xf>
    <xf numFmtId="3" fontId="2" fillId="0" borderId="1" xfId="4" applyNumberFormat="1" applyFont="1" applyFill="1" applyBorder="1"/>
    <xf numFmtId="4" fontId="3" fillId="0" borderId="0" xfId="2" applyNumberFormat="1" applyFont="1" applyFill="1" applyBorder="1" applyAlignment="1">
      <alignment horizontal="right"/>
    </xf>
    <xf numFmtId="3" fontId="3" fillId="0" borderId="0" xfId="4" applyNumberFormat="1" applyFont="1" applyFill="1" applyBorder="1" applyAlignment="1">
      <alignment horizontal="center"/>
    </xf>
    <xf numFmtId="3" fontId="1" fillId="0" borderId="0" xfId="4" applyNumberFormat="1" applyFill="1" applyBorder="1" applyAlignment="1">
      <alignment horizontal="center"/>
    </xf>
    <xf numFmtId="4" fontId="1" fillId="0" borderId="0" xfId="2" applyNumberFormat="1" applyFont="1" applyFill="1" applyBorder="1" applyAlignment="1"/>
    <xf numFmtId="3" fontId="2" fillId="0" borderId="0" xfId="4" applyNumberFormat="1" applyFont="1" applyFill="1" applyBorder="1"/>
    <xf numFmtId="168" fontId="8" fillId="0" borderId="1" xfId="0" applyNumberFormat="1" applyFont="1" applyBorder="1" applyAlignment="1">
      <alignment horizontal="center" wrapText="1"/>
    </xf>
    <xf numFmtId="0" fontId="5" fillId="0" borderId="0" xfId="4" applyFont="1"/>
    <xf numFmtId="10" fontId="1" fillId="0" borderId="1" xfId="5" applyNumberFormat="1" applyFont="1" applyFill="1" applyBorder="1" applyAlignment="1"/>
    <xf numFmtId="10" fontId="3" fillId="0" borderId="1" xfId="2" applyNumberFormat="1" applyFont="1" applyFill="1" applyBorder="1" applyAlignment="1"/>
    <xf numFmtId="10" fontId="1" fillId="0" borderId="1" xfId="2" applyNumberFormat="1" applyFont="1" applyFill="1" applyBorder="1" applyAlignment="1"/>
    <xf numFmtId="10" fontId="5" fillId="0" borderId="1" xfId="5" applyNumberFormat="1" applyFont="1" applyFill="1" applyBorder="1" applyAlignment="1"/>
    <xf numFmtId="10" fontId="3" fillId="0" borderId="1" xfId="5" applyNumberFormat="1" applyFont="1" applyFill="1" applyBorder="1" applyAlignment="1"/>
    <xf numFmtId="4" fontId="9" fillId="0" borderId="1" xfId="2" applyNumberFormat="1" applyFont="1" applyFill="1" applyBorder="1" applyAlignment="1">
      <alignment horizontal="right"/>
    </xf>
    <xf numFmtId="10" fontId="9" fillId="0" borderId="1" xfId="5" applyNumberFormat="1" applyFont="1" applyFill="1" applyBorder="1" applyAlignment="1"/>
    <xf numFmtId="3" fontId="9" fillId="0" borderId="0" xfId="4" applyNumberFormat="1" applyFont="1" applyFill="1" applyBorder="1" applyAlignment="1">
      <alignment horizontal="center"/>
    </xf>
    <xf numFmtId="4" fontId="9" fillId="0" borderId="0" xfId="2" applyNumberFormat="1" applyFont="1" applyFill="1" applyBorder="1" applyAlignment="1">
      <alignment horizontal="right"/>
    </xf>
    <xf numFmtId="10" fontId="9" fillId="0" borderId="0" xfId="5" applyNumberFormat="1" applyFont="1" applyFill="1" applyBorder="1" applyAlignment="1"/>
    <xf numFmtId="3" fontId="3" fillId="0" borderId="0" xfId="4" applyNumberFormat="1" applyFont="1" applyFill="1" applyBorder="1" applyAlignment="1">
      <alignment horizontal="left"/>
    </xf>
    <xf numFmtId="10" fontId="5" fillId="0" borderId="0" xfId="5" applyNumberFormat="1" applyFont="1" applyFill="1" applyBorder="1" applyAlignment="1"/>
    <xf numFmtId="3" fontId="3" fillId="0" borderId="1" xfId="4" applyNumberFormat="1" applyFont="1" applyFill="1" applyBorder="1" applyAlignment="1">
      <alignment horizontal="center"/>
    </xf>
    <xf numFmtId="168" fontId="7" fillId="0" borderId="4" xfId="0" applyNumberFormat="1" applyFont="1" applyBorder="1" applyAlignment="1">
      <alignment horizontal="left" wrapText="1"/>
    </xf>
    <xf numFmtId="3" fontId="3" fillId="0" borderId="4" xfId="4" applyNumberFormat="1" applyFont="1" applyFill="1" applyBorder="1" applyAlignment="1">
      <alignment horizontal="left"/>
    </xf>
    <xf numFmtId="3" fontId="9" fillId="0" borderId="4" xfId="4" applyNumberFormat="1" applyFont="1" applyFill="1" applyBorder="1" applyAlignment="1">
      <alignment horizontal="left"/>
    </xf>
    <xf numFmtId="3" fontId="3" fillId="0" borderId="5" xfId="4" applyNumberFormat="1" applyFont="1" applyFill="1" applyBorder="1" applyAlignment="1">
      <alignment horizontal="center"/>
    </xf>
    <xf numFmtId="169" fontId="8" fillId="0" borderId="1" xfId="0" applyNumberFormat="1" applyFont="1" applyBorder="1" applyAlignment="1">
      <alignment horizontal="center" wrapText="1"/>
    </xf>
    <xf numFmtId="169" fontId="3" fillId="0" borderId="1" xfId="3" applyNumberFormat="1" applyFont="1" applyFill="1" applyBorder="1" applyAlignment="1"/>
    <xf numFmtId="169" fontId="1" fillId="0" borderId="1" xfId="3" applyNumberFormat="1" applyFont="1" applyFill="1" applyBorder="1" applyAlignment="1"/>
    <xf numFmtId="169" fontId="9" fillId="0" borderId="1" xfId="3" applyNumberFormat="1" applyFont="1" applyFill="1" applyBorder="1" applyAlignment="1">
      <alignment horizontal="right"/>
    </xf>
    <xf numFmtId="169" fontId="3" fillId="0" borderId="0" xfId="2" applyNumberFormat="1" applyFont="1" applyFill="1" applyBorder="1" applyAlignment="1">
      <alignment horizontal="right"/>
    </xf>
    <xf numFmtId="169" fontId="5" fillId="0" borderId="1" xfId="3" applyNumberFormat="1" applyFont="1" applyFill="1" applyBorder="1" applyAlignment="1"/>
    <xf numFmtId="169" fontId="10" fillId="0" borderId="1" xfId="3" applyNumberFormat="1" applyFont="1" applyFill="1" applyBorder="1" applyAlignment="1">
      <alignment horizontal="right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/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/>
    <xf numFmtId="0" fontId="12" fillId="2" borderId="8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/>
    <xf numFmtId="170" fontId="11" fillId="0" borderId="0" xfId="1" applyNumberFormat="1" applyFont="1" applyFill="1" applyBorder="1"/>
    <xf numFmtId="0" fontId="7" fillId="0" borderId="9" xfId="0" applyFont="1" applyFill="1" applyBorder="1"/>
    <xf numFmtId="0" fontId="12" fillId="0" borderId="2" xfId="0" applyFont="1" applyFill="1" applyBorder="1" applyAlignment="1">
      <alignment horizontal="center"/>
    </xf>
    <xf numFmtId="0" fontId="12" fillId="0" borderId="10" xfId="0" applyFont="1" applyFill="1" applyBorder="1"/>
    <xf numFmtId="0" fontId="7" fillId="0" borderId="3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/>
    <xf numFmtId="0" fontId="12" fillId="2" borderId="13" xfId="0" applyFont="1" applyFill="1" applyBorder="1" applyAlignment="1">
      <alignment horizontal="center"/>
    </xf>
    <xf numFmtId="0" fontId="12" fillId="2" borderId="13" xfId="0" applyFont="1" applyFill="1" applyBorder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170" fontId="7" fillId="0" borderId="0" xfId="0" applyNumberFormat="1" applyFont="1" applyFill="1"/>
    <xf numFmtId="0" fontId="7" fillId="0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13" fillId="2" borderId="1" xfId="0" applyFont="1" applyFill="1" applyBorder="1"/>
    <xf numFmtId="1" fontId="15" fillId="3" borderId="1" xfId="0" applyNumberFormat="1" applyFont="1" applyFill="1" applyBorder="1" applyAlignment="1">
      <alignment horizontal="center" vertical="center"/>
    </xf>
    <xf numFmtId="1" fontId="11" fillId="0" borderId="0" xfId="1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0" fontId="7" fillId="0" borderId="14" xfId="0" applyFont="1" applyFill="1" applyBorder="1"/>
    <xf numFmtId="0" fontId="7" fillId="0" borderId="10" xfId="0" applyFont="1" applyFill="1" applyBorder="1"/>
    <xf numFmtId="0" fontId="12" fillId="2" borderId="8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/>
    </xf>
    <xf numFmtId="0" fontId="12" fillId="0" borderId="4" xfId="0" applyFont="1" applyFill="1" applyBorder="1" applyAlignment="1">
      <alignment wrapText="1"/>
    </xf>
    <xf numFmtId="0" fontId="7" fillId="0" borderId="3" xfId="0" applyFont="1" applyFill="1" applyBorder="1"/>
    <xf numFmtId="0" fontId="32" fillId="0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3" fontId="4" fillId="0" borderId="0" xfId="4" applyNumberFormat="1" applyFont="1" applyFill="1" applyAlignment="1">
      <alignment horizontal="center"/>
    </xf>
    <xf numFmtId="169" fontId="1" fillId="0" borderId="0" xfId="3" applyNumberFormat="1" applyFont="1"/>
    <xf numFmtId="169" fontId="7" fillId="0" borderId="10" xfId="3" applyNumberFormat="1" applyFont="1" applyFill="1" applyBorder="1"/>
    <xf numFmtId="169" fontId="7" fillId="0" borderId="9" xfId="3" applyNumberFormat="1" applyFont="1" applyFill="1" applyBorder="1"/>
    <xf numFmtId="169" fontId="7" fillId="0" borderId="5" xfId="3" applyNumberFormat="1" applyFont="1" applyFill="1" applyBorder="1"/>
    <xf numFmtId="169" fontId="11" fillId="0" borderId="0" xfId="3" applyNumberFormat="1" applyFont="1" applyFill="1" applyBorder="1"/>
    <xf numFmtId="169" fontId="7" fillId="0" borderId="15" xfId="3" applyNumberFormat="1" applyFont="1" applyFill="1" applyBorder="1"/>
    <xf numFmtId="169" fontId="7" fillId="0" borderId="16" xfId="3" applyNumberFormat="1" applyFont="1" applyFill="1" applyBorder="1"/>
    <xf numFmtId="169" fontId="7" fillId="0" borderId="0" xfId="3" applyNumberFormat="1" applyFont="1" applyFill="1"/>
    <xf numFmtId="169" fontId="7" fillId="0" borderId="0" xfId="3" applyNumberFormat="1" applyFont="1"/>
    <xf numFmtId="169" fontId="7" fillId="0" borderId="15" xfId="1" applyNumberFormat="1" applyFont="1" applyFill="1" applyBorder="1"/>
    <xf numFmtId="169" fontId="7" fillId="0" borderId="0" xfId="1" applyNumberFormat="1" applyFont="1" applyFill="1" applyBorder="1"/>
    <xf numFmtId="169" fontId="7" fillId="0" borderId="16" xfId="1" applyNumberFormat="1" applyFont="1" applyFill="1" applyBorder="1"/>
    <xf numFmtId="169" fontId="11" fillId="0" borderId="0" xfId="1" applyNumberFormat="1" applyFont="1" applyFill="1" applyBorder="1"/>
    <xf numFmtId="169" fontId="7" fillId="0" borderId="0" xfId="0" applyNumberFormat="1" applyFont="1" applyFill="1"/>
    <xf numFmtId="169" fontId="7" fillId="0" borderId="0" xfId="1" applyNumberFormat="1" applyFont="1"/>
    <xf numFmtId="0" fontId="7" fillId="0" borderId="1" xfId="0" applyFont="1" applyBorder="1"/>
    <xf numFmtId="0" fontId="12" fillId="2" borderId="1" xfId="0" applyFont="1" applyFill="1" applyBorder="1"/>
    <xf numFmtId="4" fontId="7" fillId="0" borderId="1" xfId="0" applyNumberFormat="1" applyFont="1" applyFill="1" applyBorder="1"/>
    <xf numFmtId="10" fontId="7" fillId="0" borderId="1" xfId="5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12" fillId="0" borderId="0" xfId="0" applyFont="1" applyFill="1" applyBorder="1"/>
    <xf numFmtId="3" fontId="33" fillId="0" borderId="0" xfId="4" applyNumberFormat="1" applyFont="1" applyFill="1"/>
    <xf numFmtId="3" fontId="4" fillId="0" borderId="0" xfId="4" applyNumberFormat="1" applyFont="1" applyFill="1" applyAlignment="1"/>
    <xf numFmtId="0" fontId="0" fillId="0" borderId="0" xfId="0" applyFill="1" applyBorder="1"/>
    <xf numFmtId="0" fontId="0" fillId="0" borderId="0" xfId="0" applyFill="1"/>
    <xf numFmtId="169" fontId="7" fillId="0" borderId="17" xfId="1" applyNumberFormat="1" applyFont="1" applyFill="1" applyBorder="1"/>
    <xf numFmtId="169" fontId="7" fillId="0" borderId="18" xfId="1" applyNumberFormat="1" applyFont="1" applyFill="1" applyBorder="1"/>
    <xf numFmtId="169" fontId="7" fillId="0" borderId="19" xfId="1" applyNumberFormat="1" applyFont="1" applyFill="1" applyBorder="1"/>
    <xf numFmtId="0" fontId="34" fillId="5" borderId="1" xfId="0" applyFont="1" applyFill="1" applyBorder="1" applyAlignment="1">
      <alignment horizontal="center"/>
    </xf>
    <xf numFmtId="1" fontId="34" fillId="5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wrapText="1"/>
    </xf>
    <xf numFmtId="164" fontId="7" fillId="0" borderId="1" xfId="2" applyNumberFormat="1" applyFont="1" applyBorder="1" applyAlignment="1">
      <alignment horizontal="right" vertical="center"/>
    </xf>
    <xf numFmtId="164" fontId="7" fillId="0" borderId="1" xfId="2" applyNumberFormat="1" applyFont="1" applyFill="1" applyBorder="1" applyAlignment="1">
      <alignment horizontal="center" vertical="center"/>
    </xf>
    <xf numFmtId="164" fontId="7" fillId="0" borderId="0" xfId="2" applyNumberFormat="1" applyFont="1" applyBorder="1" applyAlignment="1">
      <alignment horizontal="right" vertical="center"/>
    </xf>
    <xf numFmtId="164" fontId="12" fillId="0" borderId="0" xfId="2" applyNumberFormat="1" applyFont="1" applyFill="1" applyBorder="1" applyAlignment="1">
      <alignment horizontal="right" vertical="center"/>
    </xf>
    <xf numFmtId="164" fontId="0" fillId="0" borderId="0" xfId="0" applyNumberFormat="1"/>
    <xf numFmtId="0" fontId="11" fillId="4" borderId="1" xfId="0" applyFont="1" applyFill="1" applyBorder="1"/>
    <xf numFmtId="3" fontId="11" fillId="4" borderId="20" xfId="0" applyNumberFormat="1" applyFont="1" applyFill="1" applyBorder="1"/>
    <xf numFmtId="4" fontId="7" fillId="0" borderId="7" xfId="0" applyNumberFormat="1" applyFont="1" applyBorder="1"/>
    <xf numFmtId="9" fontId="7" fillId="0" borderId="18" xfId="0" applyNumberFormat="1" applyFont="1" applyBorder="1" applyAlignment="1">
      <alignment horizontal="center"/>
    </xf>
    <xf numFmtId="0" fontId="7" fillId="0" borderId="7" xfId="0" applyFont="1" applyBorder="1"/>
    <xf numFmtId="0" fontId="7" fillId="0" borderId="3" xfId="0" applyFont="1" applyBorder="1"/>
    <xf numFmtId="9" fontId="7" fillId="0" borderId="19" xfId="0" applyNumberFormat="1" applyFont="1" applyBorder="1" applyAlignment="1">
      <alignment horizontal="center"/>
    </xf>
    <xf numFmtId="1" fontId="15" fillId="3" borderId="16" xfId="0" applyNumberFormat="1" applyFont="1" applyFill="1" applyBorder="1" applyAlignment="1">
      <alignment horizontal="center" vertical="center"/>
    </xf>
    <xf numFmtId="1" fontId="15" fillId="3" borderId="19" xfId="0" applyNumberFormat="1" applyFont="1" applyFill="1" applyBorder="1" applyAlignment="1">
      <alignment horizontal="center" vertical="center"/>
    </xf>
    <xf numFmtId="169" fontId="0" fillId="0" borderId="2" xfId="0" applyNumberFormat="1" applyBorder="1"/>
    <xf numFmtId="169" fontId="0" fillId="0" borderId="7" xfId="0" applyNumberFormat="1" applyBorder="1"/>
    <xf numFmtId="169" fontId="0" fillId="0" borderId="3" xfId="0" applyNumberFormat="1" applyBorder="1"/>
    <xf numFmtId="0" fontId="0" fillId="0" borderId="4" xfId="0" applyBorder="1"/>
    <xf numFmtId="0" fontId="0" fillId="0" borderId="21" xfId="0" applyBorder="1"/>
    <xf numFmtId="169" fontId="0" fillId="0" borderId="20" xfId="0" applyNumberFormat="1" applyBorder="1"/>
    <xf numFmtId="0" fontId="0" fillId="0" borderId="22" xfId="0" applyBorder="1" applyAlignment="1">
      <alignment horizontal="right"/>
    </xf>
    <xf numFmtId="0" fontId="11" fillId="0" borderId="0" xfId="0" applyFont="1" applyFill="1"/>
    <xf numFmtId="170" fontId="7" fillId="0" borderId="1" xfId="2" applyNumberFormat="1" applyFont="1" applyFill="1" applyBorder="1"/>
    <xf numFmtId="170" fontId="7" fillId="0" borderId="23" xfId="2" applyNumberFormat="1" applyFont="1" applyFill="1" applyBorder="1"/>
    <xf numFmtId="0" fontId="17" fillId="0" borderId="1" xfId="0" applyFont="1" applyBorder="1"/>
    <xf numFmtId="10" fontId="17" fillId="0" borderId="1" xfId="5" applyNumberFormat="1" applyFont="1" applyBorder="1"/>
    <xf numFmtId="1" fontId="11" fillId="6" borderId="1" xfId="2" applyNumberFormat="1" applyFont="1" applyFill="1" applyBorder="1" applyAlignment="1">
      <alignment horizontal="center" vertical="center"/>
    </xf>
    <xf numFmtId="1" fontId="11" fillId="6" borderId="24" xfId="2" applyNumberFormat="1" applyFont="1" applyFill="1" applyBorder="1" applyAlignment="1">
      <alignment horizontal="center" vertical="center"/>
    </xf>
    <xf numFmtId="1" fontId="15" fillId="3" borderId="17" xfId="1" applyNumberFormat="1" applyFont="1" applyFill="1" applyBorder="1" applyAlignment="1">
      <alignment horizontal="center" vertical="center"/>
    </xf>
    <xf numFmtId="167" fontId="7" fillId="0" borderId="1" xfId="1" applyNumberFormat="1" applyFont="1" applyFill="1" applyBorder="1" applyAlignment="1">
      <alignment horizontal="left"/>
    </xf>
    <xf numFmtId="167" fontId="18" fillId="0" borderId="1" xfId="1" applyNumberFormat="1" applyFont="1" applyFill="1" applyBorder="1" applyAlignment="1">
      <alignment horizontal="left"/>
    </xf>
    <xf numFmtId="167" fontId="19" fillId="0" borderId="1" xfId="1" applyNumberFormat="1" applyFont="1" applyFill="1" applyBorder="1" applyAlignment="1">
      <alignment horizontal="left"/>
    </xf>
    <xf numFmtId="10" fontId="19" fillId="0" borderId="1" xfId="5" applyNumberFormat="1" applyFont="1" applyFill="1" applyBorder="1" applyAlignment="1">
      <alignment horizontal="right"/>
    </xf>
    <xf numFmtId="167" fontId="7" fillId="0" borderId="1" xfId="1" applyNumberFormat="1" applyFont="1" applyFill="1" applyBorder="1" applyAlignment="1">
      <alignment horizontal="right"/>
    </xf>
    <xf numFmtId="171" fontId="7" fillId="0" borderId="1" xfId="1" applyNumberFormat="1" applyFont="1" applyFill="1" applyBorder="1" applyAlignment="1">
      <alignment horizontal="right"/>
    </xf>
    <xf numFmtId="167" fontId="7" fillId="0" borderId="0" xfId="1" applyNumberFormat="1" applyFont="1" applyAlignment="1">
      <alignment horizontal="left"/>
    </xf>
    <xf numFmtId="167" fontId="7" fillId="0" borderId="0" xfId="1" applyNumberFormat="1" applyFont="1" applyAlignment="1"/>
    <xf numFmtId="167" fontId="7" fillId="0" borderId="1" xfId="1" applyNumberFormat="1" applyFont="1" applyFill="1" applyBorder="1" applyAlignment="1">
      <alignment horizontal="left" wrapText="1"/>
    </xf>
    <xf numFmtId="10" fontId="7" fillId="0" borderId="1" xfId="1" applyNumberFormat="1" applyFont="1" applyFill="1" applyBorder="1" applyAlignment="1">
      <alignment horizontal="right"/>
    </xf>
    <xf numFmtId="0" fontId="19" fillId="0" borderId="1" xfId="5" applyNumberFormat="1" applyFont="1" applyFill="1" applyBorder="1" applyAlignment="1">
      <alignment horizontal="right"/>
    </xf>
    <xf numFmtId="0" fontId="0" fillId="0" borderId="1" xfId="0" applyBorder="1"/>
    <xf numFmtId="0" fontId="0" fillId="0" borderId="4" xfId="0" applyBorder="1" applyAlignment="1">
      <alignment horizontal="right"/>
    </xf>
    <xf numFmtId="0" fontId="31" fillId="0" borderId="25" xfId="0" applyFont="1" applyBorder="1"/>
    <xf numFmtId="1" fontId="0" fillId="0" borderId="1" xfId="0" applyNumberFormat="1" applyBorder="1"/>
    <xf numFmtId="167" fontId="8" fillId="0" borderId="1" xfId="1" applyNumberFormat="1" applyFont="1" applyFill="1" applyBorder="1" applyAlignment="1">
      <alignment horizontal="left"/>
    </xf>
    <xf numFmtId="167" fontId="8" fillId="0" borderId="1" xfId="1" applyNumberFormat="1" applyFont="1" applyFill="1" applyBorder="1" applyAlignment="1">
      <alignment horizontal="left" wrapText="1"/>
    </xf>
    <xf numFmtId="167" fontId="20" fillId="0" borderId="1" xfId="1" applyNumberFormat="1" applyFont="1" applyFill="1" applyBorder="1" applyAlignment="1">
      <alignment horizontal="left"/>
    </xf>
    <xf numFmtId="10" fontId="18" fillId="0" borderId="1" xfId="5" applyNumberFormat="1" applyFont="1" applyFill="1" applyBorder="1" applyAlignment="1">
      <alignment horizontal="right"/>
    </xf>
    <xf numFmtId="172" fontId="7" fillId="0" borderId="0" xfId="3" applyNumberFormat="1" applyFont="1" applyBorder="1" applyAlignment="1">
      <alignment horizontal="right" vertical="center"/>
    </xf>
    <xf numFmtId="8" fontId="12" fillId="2" borderId="1" xfId="2" applyNumberFormat="1" applyFont="1" applyFill="1" applyBorder="1" applyAlignment="1">
      <alignment horizontal="right" vertical="center"/>
    </xf>
    <xf numFmtId="3" fontId="3" fillId="0" borderId="26" xfId="4" applyNumberFormat="1" applyFont="1" applyFill="1" applyBorder="1" applyAlignment="1">
      <alignment horizontal="left"/>
    </xf>
    <xf numFmtId="8" fontId="12" fillId="2" borderId="1" xfId="3" applyNumberFormat="1" applyFont="1" applyFill="1" applyBorder="1" applyAlignment="1">
      <alignment horizontal="right" vertical="center"/>
    </xf>
    <xf numFmtId="8" fontId="7" fillId="0" borderId="0" xfId="2" applyNumberFormat="1" applyFont="1" applyBorder="1" applyAlignment="1">
      <alignment horizontal="right" vertical="center"/>
    </xf>
    <xf numFmtId="40" fontId="7" fillId="0" borderId="1" xfId="1" applyNumberFormat="1" applyFont="1" applyFill="1" applyBorder="1" applyAlignment="1">
      <alignment horizontal="right"/>
    </xf>
    <xf numFmtId="8" fontId="7" fillId="0" borderId="1" xfId="1" applyNumberFormat="1" applyFont="1" applyFill="1" applyBorder="1" applyAlignment="1">
      <alignment horizontal="right"/>
    </xf>
    <xf numFmtId="8" fontId="8" fillId="0" borderId="1" xfId="1" applyNumberFormat="1" applyFont="1" applyFill="1" applyBorder="1" applyAlignment="1">
      <alignment horizontal="right"/>
    </xf>
    <xf numFmtId="8" fontId="18" fillId="0" borderId="1" xfId="1" applyNumberFormat="1" applyFont="1" applyFill="1" applyBorder="1" applyAlignment="1">
      <alignment horizontal="right"/>
    </xf>
    <xf numFmtId="8" fontId="12" fillId="2" borderId="1" xfId="3" applyNumberFormat="1" applyFont="1" applyFill="1" applyBorder="1" applyAlignment="1">
      <alignment vertical="center"/>
    </xf>
    <xf numFmtId="10" fontId="7" fillId="0" borderId="1" xfId="5" applyNumberFormat="1" applyFont="1" applyFill="1" applyBorder="1" applyAlignment="1">
      <alignment vertical="center"/>
    </xf>
    <xf numFmtId="10" fontId="7" fillId="0" borderId="1" xfId="5" applyNumberFormat="1" applyFont="1" applyFill="1" applyBorder="1" applyAlignment="1">
      <alignment horizontal="right" vertical="center"/>
    </xf>
    <xf numFmtId="164" fontId="7" fillId="0" borderId="1" xfId="2" applyNumberFormat="1" applyFont="1" applyFill="1" applyBorder="1" applyAlignment="1">
      <alignment horizontal="right" vertical="center"/>
    </xf>
    <xf numFmtId="4" fontId="7" fillId="0" borderId="1" xfId="1" applyNumberFormat="1" applyFont="1" applyFill="1" applyBorder="1" applyAlignment="1">
      <alignment horizontal="right"/>
    </xf>
    <xf numFmtId="10" fontId="7" fillId="0" borderId="1" xfId="5" applyNumberFormat="1" applyFont="1" applyFill="1" applyBorder="1" applyAlignment="1">
      <alignment horizontal="right"/>
    </xf>
    <xf numFmtId="172" fontId="20" fillId="0" borderId="1" xfId="1" applyNumberFormat="1" applyFont="1" applyFill="1" applyBorder="1" applyAlignment="1">
      <alignment horizontal="right"/>
    </xf>
    <xf numFmtId="172" fontId="8" fillId="0" borderId="1" xfId="1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8" fontId="31" fillId="0" borderId="1" xfId="0" applyNumberFormat="1" applyFont="1" applyBorder="1"/>
    <xf numFmtId="3" fontId="31" fillId="0" borderId="25" xfId="0" applyNumberFormat="1" applyFont="1" applyBorder="1"/>
    <xf numFmtId="8" fontId="31" fillId="0" borderId="27" xfId="0" applyNumberFormat="1" applyFont="1" applyBorder="1"/>
    <xf numFmtId="8" fontId="31" fillId="0" borderId="28" xfId="0" applyNumberFormat="1" applyFont="1" applyBorder="1"/>
    <xf numFmtId="0" fontId="34" fillId="5" borderId="2" xfId="0" applyFont="1" applyFill="1" applyBorder="1" applyAlignment="1">
      <alignment horizontal="center"/>
    </xf>
    <xf numFmtId="8" fontId="0" fillId="0" borderId="2" xfId="0" applyNumberFormat="1" applyBorder="1"/>
    <xf numFmtId="8" fontId="0" fillId="0" borderId="7" xfId="0" applyNumberFormat="1" applyBorder="1"/>
    <xf numFmtId="3" fontId="0" fillId="0" borderId="2" xfId="0" applyNumberFormat="1" applyBorder="1"/>
    <xf numFmtId="3" fontId="0" fillId="0" borderId="7" xfId="0" applyNumberFormat="1" applyBorder="1"/>
    <xf numFmtId="0" fontId="0" fillId="0" borderId="2" xfId="0" applyBorder="1"/>
    <xf numFmtId="0" fontId="0" fillId="0" borderId="7" xfId="0" applyBorder="1"/>
    <xf numFmtId="0" fontId="0" fillId="0" borderId="3" xfId="0" applyBorder="1"/>
    <xf numFmtId="0" fontId="31" fillId="0" borderId="1" xfId="0" applyFont="1" applyBorder="1"/>
    <xf numFmtId="0" fontId="31" fillId="0" borderId="1" xfId="0" applyFont="1" applyBorder="1" applyAlignment="1">
      <alignment wrapText="1"/>
    </xf>
    <xf numFmtId="10" fontId="31" fillId="0" borderId="1" xfId="5" applyNumberFormat="1" applyFont="1" applyBorder="1"/>
    <xf numFmtId="1" fontId="34" fillId="5" borderId="2" xfId="0" applyNumberFormat="1" applyFont="1" applyFill="1" applyBorder="1" applyAlignment="1">
      <alignment horizontal="center" vertical="center"/>
    </xf>
    <xf numFmtId="1" fontId="15" fillId="3" borderId="2" xfId="0" applyNumberFormat="1" applyFont="1" applyFill="1" applyBorder="1" applyAlignment="1">
      <alignment horizontal="center" vertical="center"/>
    </xf>
    <xf numFmtId="0" fontId="31" fillId="0" borderId="29" xfId="0" applyFont="1" applyBorder="1"/>
    <xf numFmtId="8" fontId="31" fillId="0" borderId="30" xfId="0" applyNumberFormat="1" applyFont="1" applyBorder="1"/>
    <xf numFmtId="8" fontId="31" fillId="0" borderId="31" xfId="0" applyNumberFormat="1" applyFont="1" applyBorder="1"/>
    <xf numFmtId="0" fontId="0" fillId="0" borderId="1" xfId="0" applyBorder="1" applyAlignment="1">
      <alignment wrapText="1"/>
    </xf>
    <xf numFmtId="0" fontId="0" fillId="0" borderId="1" xfId="0" applyFont="1" applyBorder="1" applyAlignment="1">
      <alignment wrapText="1"/>
    </xf>
    <xf numFmtId="0" fontId="35" fillId="0" borderId="0" xfId="0" applyFont="1"/>
    <xf numFmtId="0" fontId="31" fillId="0" borderId="1" xfId="0" applyFont="1" applyBorder="1" applyAlignment="1">
      <alignment horizontal="center" vertical="center"/>
    </xf>
    <xf numFmtId="8" fontId="12" fillId="2" borderId="8" xfId="1" applyNumberFormat="1" applyFont="1" applyFill="1" applyBorder="1"/>
    <xf numFmtId="8" fontId="12" fillId="0" borderId="18" xfId="3" applyNumberFormat="1" applyFont="1" applyFill="1" applyBorder="1"/>
    <xf numFmtId="8" fontId="12" fillId="0" borderId="7" xfId="1" applyNumberFormat="1" applyFont="1" applyFill="1" applyBorder="1"/>
    <xf numFmtId="8" fontId="12" fillId="0" borderId="19" xfId="3" applyNumberFormat="1" applyFont="1" applyFill="1" applyBorder="1"/>
    <xf numFmtId="8" fontId="12" fillId="0" borderId="19" xfId="1" applyNumberFormat="1" applyFont="1" applyFill="1" applyBorder="1"/>
    <xf numFmtId="8" fontId="12" fillId="0" borderId="20" xfId="3" applyNumberFormat="1" applyFont="1" applyFill="1" applyBorder="1"/>
    <xf numFmtId="8" fontId="12" fillId="0" borderId="1" xfId="1" applyNumberFormat="1" applyFont="1" applyFill="1" applyBorder="1"/>
    <xf numFmtId="8" fontId="12" fillId="2" borderId="8" xfId="3" applyNumberFormat="1" applyFont="1" applyFill="1" applyBorder="1"/>
    <xf numFmtId="8" fontId="12" fillId="0" borderId="1" xfId="3" applyNumberFormat="1" applyFont="1" applyFill="1" applyBorder="1"/>
    <xf numFmtId="8" fontId="12" fillId="0" borderId="3" xfId="1" applyNumberFormat="1" applyFont="1" applyFill="1" applyBorder="1"/>
    <xf numFmtId="8" fontId="12" fillId="0" borderId="10" xfId="3" applyNumberFormat="1" applyFont="1" applyFill="1" applyBorder="1"/>
    <xf numFmtId="8" fontId="12" fillId="0" borderId="2" xfId="1" applyNumberFormat="1" applyFont="1" applyFill="1" applyBorder="1"/>
    <xf numFmtId="8" fontId="12" fillId="2" borderId="11" xfId="1" applyNumberFormat="1" applyFont="1" applyFill="1" applyBorder="1"/>
    <xf numFmtId="8" fontId="12" fillId="2" borderId="32" xfId="3" applyNumberFormat="1" applyFont="1" applyFill="1" applyBorder="1"/>
    <xf numFmtId="8" fontId="12" fillId="2" borderId="32" xfId="1" applyNumberFormat="1" applyFont="1" applyFill="1" applyBorder="1"/>
    <xf numFmtId="8" fontId="12" fillId="2" borderId="1" xfId="3" applyNumberFormat="1" applyFont="1" applyFill="1" applyBorder="1"/>
    <xf numFmtId="8" fontId="14" fillId="2" borderId="1" xfId="3" applyNumberFormat="1" applyFont="1" applyFill="1" applyBorder="1"/>
    <xf numFmtId="8" fontId="14" fillId="2" borderId="1" xfId="0" applyNumberFormat="1" applyFont="1" applyFill="1" applyBorder="1"/>
    <xf numFmtId="8" fontId="0" fillId="0" borderId="1" xfId="0" applyNumberFormat="1" applyFill="1" applyBorder="1"/>
    <xf numFmtId="8" fontId="0" fillId="0" borderId="2" xfId="0" applyNumberFormat="1" applyFill="1" applyBorder="1"/>
    <xf numFmtId="3" fontId="3" fillId="0" borderId="3" xfId="4" applyNumberFormat="1" applyFont="1" applyFill="1" applyBorder="1" applyAlignment="1">
      <alignment horizontal="center" wrapText="1"/>
    </xf>
    <xf numFmtId="3" fontId="3" fillId="0" borderId="4" xfId="4" applyNumberFormat="1" applyFont="1" applyFill="1" applyBorder="1" applyAlignment="1">
      <alignment horizontal="left" wrapText="1"/>
    </xf>
    <xf numFmtId="0" fontId="24" fillId="0" borderId="0" xfId="0" applyNumberFormat="1" applyFont="1" applyFill="1" applyBorder="1" applyAlignment="1" applyProtection="1">
      <alignment vertical="top"/>
    </xf>
    <xf numFmtId="0" fontId="25" fillId="0" borderId="0" xfId="0" applyNumberFormat="1" applyFont="1" applyFill="1" applyBorder="1" applyAlignment="1" applyProtection="1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26" fillId="0" borderId="19" xfId="0" applyNumberFormat="1" applyFont="1" applyFill="1" applyBorder="1" applyAlignment="1" applyProtection="1">
      <alignment horizontal="left" vertical="top"/>
    </xf>
    <xf numFmtId="0" fontId="26" fillId="0" borderId="1" xfId="0" applyNumberFormat="1" applyFont="1" applyFill="1" applyBorder="1" applyAlignment="1" applyProtection="1">
      <alignment horizontal="center" vertical="top"/>
    </xf>
    <xf numFmtId="0" fontId="27" fillId="0" borderId="0" xfId="0" applyNumberFormat="1" applyFont="1" applyFill="1" applyBorder="1" applyAlignment="1" applyProtection="1">
      <alignment vertical="top"/>
    </xf>
    <xf numFmtId="4" fontId="27" fillId="0" borderId="1" xfId="0" applyNumberFormat="1" applyFont="1" applyFill="1" applyBorder="1" applyAlignment="1" applyProtection="1">
      <alignment horizontal="right" vertical="top"/>
    </xf>
    <xf numFmtId="0" fontId="27" fillId="0" borderId="1" xfId="0" applyNumberFormat="1" applyFont="1" applyFill="1" applyBorder="1" applyAlignment="1" applyProtection="1">
      <alignment horizontal="left" vertical="top"/>
    </xf>
    <xf numFmtId="0" fontId="26" fillId="0" borderId="1" xfId="0" applyNumberFormat="1" applyFont="1" applyFill="1" applyBorder="1" applyAlignment="1" applyProtection="1">
      <alignment horizontal="left" vertical="top"/>
    </xf>
    <xf numFmtId="4" fontId="26" fillId="0" borderId="1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vertical="top"/>
    </xf>
    <xf numFmtId="4" fontId="27" fillId="0" borderId="0" xfId="0" applyNumberFormat="1" applyFont="1" applyFill="1" applyBorder="1" applyAlignment="1" applyProtection="1">
      <alignment horizontal="right" vertical="top"/>
    </xf>
    <xf numFmtId="4" fontId="0" fillId="0" borderId="0" xfId="0" applyNumberFormat="1" applyFont="1" applyFill="1" applyBorder="1" applyAlignment="1" applyProtection="1">
      <alignment vertical="top"/>
    </xf>
    <xf numFmtId="0" fontId="27" fillId="0" borderId="1" xfId="0" applyNumberFormat="1" applyFont="1" applyFill="1" applyBorder="1" applyAlignment="1" applyProtection="1">
      <alignment vertical="top"/>
    </xf>
    <xf numFmtId="0" fontId="26" fillId="0" borderId="0" xfId="0" applyNumberFormat="1" applyFont="1" applyFill="1" applyBorder="1" applyAlignment="1" applyProtection="1">
      <alignment horizontal="left" vertical="top"/>
    </xf>
    <xf numFmtId="0" fontId="26" fillId="0" borderId="19" xfId="0" applyNumberFormat="1" applyFont="1" applyFill="1" applyBorder="1" applyAlignment="1" applyProtection="1">
      <alignment horizontal="left" vertical="top" wrapText="1"/>
    </xf>
    <xf numFmtId="0" fontId="26" fillId="0" borderId="0" xfId="0" applyNumberFormat="1" applyFont="1" applyFill="1" applyBorder="1" applyAlignment="1" applyProtection="1">
      <alignment horizontal="left" vertical="top" wrapText="1"/>
    </xf>
    <xf numFmtId="0" fontId="26" fillId="0" borderId="0" xfId="0" applyNumberFormat="1" applyFont="1" applyFill="1" applyBorder="1" applyAlignment="1" applyProtection="1">
      <alignment horizontal="center" vertical="top"/>
    </xf>
    <xf numFmtId="3" fontId="2" fillId="0" borderId="1" xfId="4" applyNumberFormat="1" applyFont="1" applyFill="1" applyBorder="1" applyAlignment="1">
      <alignment wrapText="1"/>
    </xf>
    <xf numFmtId="3" fontId="1" fillId="7" borderId="1" xfId="4" applyNumberFormat="1" applyFill="1" applyBorder="1" applyAlignment="1">
      <alignment horizontal="center"/>
    </xf>
    <xf numFmtId="3" fontId="2" fillId="7" borderId="1" xfId="4" applyNumberFormat="1" applyFont="1" applyFill="1" applyBorder="1"/>
    <xf numFmtId="3" fontId="5" fillId="0" borderId="1" xfId="4" applyNumberFormat="1" applyFont="1" applyFill="1" applyBorder="1" applyAlignment="1">
      <alignment horizontal="center"/>
    </xf>
    <xf numFmtId="8" fontId="0" fillId="0" borderId="1" xfId="0" applyNumberFormat="1" applyBorder="1"/>
    <xf numFmtId="8" fontId="31" fillId="7" borderId="1" xfId="0" applyNumberFormat="1" applyFont="1" applyFill="1" applyBorder="1"/>
    <xf numFmtId="0" fontId="28" fillId="0" borderId="0" xfId="4" applyFont="1"/>
    <xf numFmtId="169" fontId="5" fillId="0" borderId="1" xfId="3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36" fillId="0" borderId="0" xfId="0" applyFont="1" applyFill="1" applyAlignment="1"/>
    <xf numFmtId="0" fontId="0" fillId="0" borderId="0" xfId="0" applyFill="1" applyBorder="1" applyAlignment="1">
      <alignment horizontal="left"/>
    </xf>
    <xf numFmtId="4" fontId="9" fillId="0" borderId="0" xfId="2" applyNumberFormat="1" applyFont="1" applyFill="1" applyBorder="1" applyAlignment="1">
      <alignment horizontal="left" vertical="top"/>
    </xf>
    <xf numFmtId="172" fontId="7" fillId="0" borderId="1" xfId="1" applyNumberFormat="1" applyFont="1" applyFill="1" applyBorder="1" applyAlignment="1">
      <alignment horizontal="right"/>
    </xf>
    <xf numFmtId="173" fontId="7" fillId="0" borderId="1" xfId="1" applyNumberFormat="1" applyFont="1" applyFill="1" applyBorder="1" applyAlignment="1">
      <alignment horizontal="right"/>
    </xf>
    <xf numFmtId="3" fontId="1" fillId="0" borderId="1" xfId="4" applyNumberFormat="1" applyFont="1" applyFill="1" applyBorder="1" applyAlignment="1">
      <alignment horizontal="center"/>
    </xf>
    <xf numFmtId="3" fontId="1" fillId="0" borderId="1" xfId="4" applyNumberFormat="1" applyFill="1" applyBorder="1" applyAlignment="1">
      <alignment horizontal="center" vertical="center"/>
    </xf>
    <xf numFmtId="3" fontId="1" fillId="0" borderId="7" xfId="4" applyNumberFormat="1" applyFont="1" applyFill="1" applyBorder="1" applyAlignment="1">
      <alignment horizontal="center"/>
    </xf>
    <xf numFmtId="0" fontId="37" fillId="0" borderId="24" xfId="0" applyFont="1" applyBorder="1" applyAlignment="1">
      <alignment horizontal="center"/>
    </xf>
    <xf numFmtId="0" fontId="37" fillId="0" borderId="33" xfId="0" applyFont="1" applyBorder="1" applyAlignment="1">
      <alignment horizontal="center"/>
    </xf>
    <xf numFmtId="0" fontId="38" fillId="0" borderId="34" xfId="0" applyFont="1" applyBorder="1"/>
    <xf numFmtId="0" fontId="38" fillId="0" borderId="34" xfId="0" applyFont="1" applyBorder="1" applyAlignment="1">
      <alignment wrapText="1"/>
    </xf>
    <xf numFmtId="0" fontId="37" fillId="0" borderId="33" xfId="0" applyFont="1" applyBorder="1" applyAlignment="1">
      <alignment horizontal="center" vertical="center"/>
    </xf>
    <xf numFmtId="3" fontId="29" fillId="0" borderId="0" xfId="4" applyNumberFormat="1" applyFont="1" applyFill="1" applyBorder="1" applyAlignment="1">
      <alignment wrapText="1"/>
    </xf>
    <xf numFmtId="0" fontId="39" fillId="0" borderId="0" xfId="0" applyFont="1" applyAlignment="1">
      <alignment horizontal="justify"/>
    </xf>
    <xf numFmtId="0" fontId="37" fillId="0" borderId="35" xfId="0" applyFont="1" applyBorder="1" applyAlignment="1">
      <alignment horizontal="center"/>
    </xf>
    <xf numFmtId="0" fontId="38" fillId="0" borderId="36" xfId="0" applyFont="1" applyBorder="1" applyAlignment="1">
      <alignment horizontal="center"/>
    </xf>
    <xf numFmtId="0" fontId="40" fillId="0" borderId="0" xfId="0" applyFont="1" applyAlignment="1">
      <alignment horizontal="justify"/>
    </xf>
    <xf numFmtId="0" fontId="38" fillId="0" borderId="37" xfId="0" applyFont="1" applyBorder="1" applyAlignment="1">
      <alignment vertical="center"/>
    </xf>
    <xf numFmtId="0" fontId="38" fillId="0" borderId="34" xfId="0" applyFont="1" applyBorder="1" applyAlignment="1">
      <alignment vertical="center"/>
    </xf>
    <xf numFmtId="0" fontId="38" fillId="0" borderId="37" xfId="0" applyFont="1" applyBorder="1" applyAlignment="1">
      <alignment vertical="center" wrapText="1"/>
    </xf>
    <xf numFmtId="0" fontId="38" fillId="0" borderId="34" xfId="0" applyFont="1" applyBorder="1" applyAlignment="1">
      <alignment vertical="center" wrapText="1"/>
    </xf>
    <xf numFmtId="0" fontId="0" fillId="8" borderId="28" xfId="0" applyFill="1" applyBorder="1" applyAlignment="1" applyProtection="1">
      <alignment horizontal="left"/>
      <protection locked="0"/>
    </xf>
    <xf numFmtId="169" fontId="1" fillId="8" borderId="1" xfId="3" applyNumberFormat="1" applyFont="1" applyFill="1" applyBorder="1" applyAlignment="1" applyProtection="1">
      <protection locked="0"/>
    </xf>
    <xf numFmtId="169" fontId="1" fillId="8" borderId="1" xfId="2" applyNumberFormat="1" applyFont="1" applyFill="1" applyBorder="1" applyAlignment="1" applyProtection="1">
      <protection locked="0"/>
    </xf>
    <xf numFmtId="169" fontId="5" fillId="8" borderId="1" xfId="3" applyNumberFormat="1" applyFont="1" applyFill="1" applyBorder="1" applyAlignment="1" applyProtection="1">
      <alignment horizontal="right"/>
      <protection locked="0"/>
    </xf>
    <xf numFmtId="169" fontId="41" fillId="8" borderId="1" xfId="3" applyNumberFormat="1" applyFont="1" applyFill="1" applyBorder="1" applyProtection="1">
      <protection locked="0"/>
    </xf>
    <xf numFmtId="169" fontId="41" fillId="8" borderId="1" xfId="1" applyNumberFormat="1" applyFont="1" applyFill="1" applyBorder="1" applyProtection="1">
      <protection locked="0"/>
    </xf>
    <xf numFmtId="170" fontId="41" fillId="8" borderId="1" xfId="1" applyNumberFormat="1" applyFont="1" applyFill="1" applyBorder="1" applyProtection="1">
      <protection locked="0"/>
    </xf>
    <xf numFmtId="169" fontId="3" fillId="8" borderId="1" xfId="3" applyNumberFormat="1" applyFont="1" applyFill="1" applyBorder="1" applyAlignment="1" applyProtection="1">
      <protection locked="0"/>
    </xf>
    <xf numFmtId="0" fontId="0" fillId="8" borderId="28" xfId="0" applyFill="1" applyBorder="1" applyAlignment="1" applyProtection="1">
      <alignment horizontal="right"/>
      <protection locked="0"/>
    </xf>
    <xf numFmtId="8" fontId="7" fillId="8" borderId="1" xfId="3" applyNumberFormat="1" applyFont="1" applyFill="1" applyBorder="1" applyAlignment="1" applyProtection="1">
      <alignment vertical="center"/>
      <protection locked="0"/>
    </xf>
    <xf numFmtId="8" fontId="7" fillId="8" borderId="1" xfId="2" applyNumberFormat="1" applyFont="1" applyFill="1" applyBorder="1" applyAlignment="1" applyProtection="1">
      <alignment horizontal="right" vertical="center"/>
      <protection locked="0"/>
    </xf>
    <xf numFmtId="8" fontId="7" fillId="8" borderId="1" xfId="2" applyNumberFormat="1" applyFont="1" applyFill="1" applyBorder="1" applyAlignment="1" applyProtection="1">
      <alignment vertical="center"/>
      <protection locked="0"/>
    </xf>
    <xf numFmtId="8" fontId="7" fillId="8" borderId="1" xfId="3" applyNumberFormat="1" applyFont="1" applyFill="1" applyBorder="1" applyAlignment="1" applyProtection="1">
      <alignment horizontal="right" vertical="center"/>
      <protection locked="0"/>
    </xf>
    <xf numFmtId="169" fontId="0" fillId="8" borderId="2" xfId="0" applyNumberFormat="1" applyFill="1" applyBorder="1" applyProtection="1">
      <protection locked="0"/>
    </xf>
    <xf numFmtId="169" fontId="0" fillId="8" borderId="7" xfId="0" applyNumberFormat="1" applyFill="1" applyBorder="1" applyProtection="1">
      <protection locked="0"/>
    </xf>
    <xf numFmtId="169" fontId="0" fillId="8" borderId="3" xfId="0" applyNumberFormat="1" applyFill="1" applyBorder="1" applyProtection="1">
      <protection locked="0"/>
    </xf>
    <xf numFmtId="8" fontId="7" fillId="8" borderId="1" xfId="1" applyNumberFormat="1" applyFont="1" applyFill="1" applyBorder="1" applyAlignment="1" applyProtection="1">
      <alignment horizontal="right"/>
      <protection locked="0"/>
    </xf>
    <xf numFmtId="8" fontId="8" fillId="8" borderId="1" xfId="1" applyNumberFormat="1" applyFont="1" applyFill="1" applyBorder="1" applyAlignment="1" applyProtection="1">
      <alignment horizontal="right"/>
      <protection locked="0"/>
    </xf>
    <xf numFmtId="0" fontId="0" fillId="8" borderId="1" xfId="0" applyFill="1" applyBorder="1" applyProtection="1">
      <protection locked="0"/>
    </xf>
    <xf numFmtId="8" fontId="0" fillId="8" borderId="1" xfId="0" applyNumberFormat="1" applyFill="1" applyBorder="1" applyProtection="1">
      <protection locked="0"/>
    </xf>
    <xf numFmtId="14" fontId="0" fillId="8" borderId="1" xfId="0" applyNumberFormat="1" applyFill="1" applyBorder="1" applyProtection="1">
      <protection locked="0"/>
    </xf>
    <xf numFmtId="0" fontId="0" fillId="8" borderId="2" xfId="0" applyFill="1" applyBorder="1" applyProtection="1">
      <protection locked="0"/>
    </xf>
    <xf numFmtId="10" fontId="0" fillId="8" borderId="20" xfId="0" applyNumberFormat="1" applyFill="1" applyBorder="1" applyAlignment="1" applyProtection="1">
      <protection locked="0"/>
    </xf>
    <xf numFmtId="172" fontId="7" fillId="8" borderId="1" xfId="1" applyNumberFormat="1" applyFont="1" applyFill="1" applyBorder="1" applyAlignment="1" applyProtection="1">
      <alignment horizontal="right"/>
      <protection locked="0"/>
    </xf>
    <xf numFmtId="173" fontId="7" fillId="8" borderId="1" xfId="1" applyNumberFormat="1" applyFont="1" applyFill="1" applyBorder="1" applyAlignment="1" applyProtection="1">
      <alignment horizontal="right"/>
      <protection locked="0"/>
    </xf>
    <xf numFmtId="8" fontId="31" fillId="8" borderId="1" xfId="0" applyNumberFormat="1" applyFont="1" applyFill="1" applyBorder="1" applyProtection="1">
      <protection locked="0"/>
    </xf>
    <xf numFmtId="10" fontId="30" fillId="8" borderId="1" xfId="5" applyNumberFormat="1" applyFont="1" applyFill="1" applyBorder="1" applyProtection="1">
      <protection locked="0"/>
    </xf>
    <xf numFmtId="4" fontId="27" fillId="8" borderId="1" xfId="0" applyNumberFormat="1" applyFont="1" applyFill="1" applyBorder="1" applyAlignment="1" applyProtection="1">
      <alignment horizontal="right" vertical="top"/>
      <protection locked="0"/>
    </xf>
    <xf numFmtId="8" fontId="0" fillId="8" borderId="2" xfId="0" applyNumberFormat="1" applyFill="1" applyBorder="1" applyProtection="1">
      <protection locked="0"/>
    </xf>
    <xf numFmtId="8" fontId="0" fillId="8" borderId="7" xfId="0" applyNumberFormat="1" applyFill="1" applyBorder="1" applyProtection="1">
      <protection locked="0"/>
    </xf>
    <xf numFmtId="8" fontId="0" fillId="8" borderId="3" xfId="0" applyNumberFormat="1" applyFill="1" applyBorder="1" applyProtection="1">
      <protection locked="0"/>
    </xf>
    <xf numFmtId="0" fontId="0" fillId="0" borderId="0" xfId="0" applyProtection="1">
      <protection locked="0"/>
    </xf>
    <xf numFmtId="8" fontId="41" fillId="8" borderId="1" xfId="3" applyNumberFormat="1" applyFont="1" applyFill="1" applyBorder="1" applyProtection="1">
      <protection locked="0"/>
    </xf>
    <xf numFmtId="8" fontId="41" fillId="8" borderId="1" xfId="1" applyNumberFormat="1" applyFont="1" applyFill="1" applyBorder="1" applyProtection="1">
      <protection locked="0"/>
    </xf>
    <xf numFmtId="8" fontId="12" fillId="2" borderId="1" xfId="3" applyNumberFormat="1" applyFont="1" applyFill="1" applyBorder="1" applyAlignment="1" applyProtection="1">
      <alignment vertical="center"/>
      <protection locked="0"/>
    </xf>
    <xf numFmtId="8" fontId="7" fillId="0" borderId="0" xfId="2" applyNumberFormat="1" applyFont="1" applyBorder="1" applyAlignment="1" applyProtection="1">
      <alignment horizontal="right" vertical="center"/>
      <protection locked="0"/>
    </xf>
    <xf numFmtId="8" fontId="12" fillId="2" borderId="1" xfId="2" applyNumberFormat="1" applyFont="1" applyFill="1" applyBorder="1" applyAlignment="1" applyProtection="1">
      <alignment horizontal="right" vertical="center"/>
      <protection locked="0"/>
    </xf>
    <xf numFmtId="3" fontId="33" fillId="0" borderId="0" xfId="4" applyNumberFormat="1" applyFont="1" applyFill="1" applyProtection="1">
      <protection locked="0"/>
    </xf>
    <xf numFmtId="0" fontId="0" fillId="0" borderId="0" xfId="0" applyNumberFormat="1" applyFont="1" applyFill="1" applyBorder="1" applyAlignment="1" applyProtection="1">
      <alignment vertical="top"/>
      <protection locked="0"/>
    </xf>
    <xf numFmtId="4" fontId="1" fillId="0" borderId="0" xfId="4" applyNumberFormat="1" applyFill="1" applyProtection="1">
      <protection locked="0"/>
    </xf>
    <xf numFmtId="3" fontId="1" fillId="0" borderId="0" xfId="4" applyNumberFormat="1" applyFill="1" applyProtection="1">
      <protection locked="0"/>
    </xf>
    <xf numFmtId="40" fontId="7" fillId="0" borderId="1" xfId="1" applyNumberFormat="1" applyFont="1" applyFill="1" applyBorder="1" applyAlignment="1">
      <alignment horizontal="center"/>
    </xf>
    <xf numFmtId="10" fontId="18" fillId="0" borderId="1" xfId="5" applyNumberFormat="1" applyFont="1" applyFill="1" applyBorder="1" applyAlignment="1">
      <alignment horizontal="center"/>
    </xf>
    <xf numFmtId="4" fontId="7" fillId="0" borderId="1" xfId="1" applyNumberFormat="1" applyFont="1" applyFill="1" applyBorder="1" applyAlignment="1">
      <alignment horizontal="center"/>
    </xf>
    <xf numFmtId="10" fontId="7" fillId="0" borderId="1" xfId="1" applyNumberFormat="1" applyFont="1" applyFill="1" applyBorder="1" applyAlignment="1">
      <alignment horizontal="center"/>
    </xf>
    <xf numFmtId="10" fontId="7" fillId="0" borderId="1" xfId="5" applyNumberFormat="1" applyFont="1" applyFill="1" applyBorder="1" applyAlignment="1">
      <alignment horizontal="center"/>
    </xf>
    <xf numFmtId="3" fontId="33" fillId="8" borderId="0" xfId="4" applyNumberFormat="1" applyFont="1" applyFill="1" applyProtection="1">
      <protection locked="0"/>
    </xf>
    <xf numFmtId="3" fontId="3" fillId="0" borderId="0" xfId="4" applyNumberFormat="1" applyFont="1" applyFill="1" applyAlignment="1">
      <alignment horizontal="right"/>
    </xf>
    <xf numFmtId="0" fontId="12" fillId="0" borderId="4" xfId="0" applyFont="1" applyFill="1" applyBorder="1" applyAlignment="1">
      <alignment horizontal="center"/>
    </xf>
    <xf numFmtId="0" fontId="12" fillId="0" borderId="20" xfId="0" applyFont="1" applyFill="1" applyBorder="1" applyAlignment="1">
      <alignment horizontal="center"/>
    </xf>
    <xf numFmtId="3" fontId="4" fillId="0" borderId="0" xfId="4" applyNumberFormat="1" applyFont="1" applyFill="1" applyAlignment="1">
      <alignment horizontal="center"/>
    </xf>
    <xf numFmtId="3" fontId="3" fillId="0" borderId="4" xfId="4" applyNumberFormat="1" applyFont="1" applyFill="1" applyBorder="1" applyAlignment="1">
      <alignment horizontal="center"/>
    </xf>
    <xf numFmtId="3" fontId="3" fillId="0" borderId="21" xfId="4" applyNumberFormat="1" applyFont="1" applyFill="1" applyBorder="1" applyAlignment="1">
      <alignment horizontal="center"/>
    </xf>
    <xf numFmtId="1" fontId="15" fillId="3" borderId="10" xfId="0" applyNumberFormat="1" applyFont="1" applyFill="1" applyBorder="1" applyAlignment="1">
      <alignment horizontal="center" vertical="center"/>
    </xf>
    <xf numFmtId="1" fontId="15" fillId="3" borderId="17" xfId="0" applyNumberFormat="1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left"/>
    </xf>
    <xf numFmtId="1" fontId="34" fillId="5" borderId="4" xfId="0" applyNumberFormat="1" applyFont="1" applyFill="1" applyBorder="1" applyAlignment="1">
      <alignment horizontal="center" vertical="center"/>
    </xf>
    <xf numFmtId="1" fontId="34" fillId="5" borderId="20" xfId="0" applyNumberFormat="1" applyFont="1" applyFill="1" applyBorder="1" applyAlignment="1">
      <alignment horizontal="center" vertical="center"/>
    </xf>
    <xf numFmtId="3" fontId="3" fillId="0" borderId="26" xfId="4" applyNumberFormat="1" applyFont="1" applyFill="1" applyBorder="1" applyAlignment="1">
      <alignment horizontal="left"/>
    </xf>
    <xf numFmtId="1" fontId="34" fillId="5" borderId="21" xfId="0" applyNumberFormat="1" applyFont="1" applyFill="1" applyBorder="1" applyAlignment="1">
      <alignment horizontal="center" vertical="center"/>
    </xf>
    <xf numFmtId="0" fontId="38" fillId="0" borderId="24" xfId="0" applyFont="1" applyBorder="1" applyAlignment="1">
      <alignment horizontal="center"/>
    </xf>
    <xf numFmtId="0" fontId="38" fillId="0" borderId="33" xfId="0" applyFont="1" applyBorder="1" applyAlignment="1">
      <alignment horizontal="center"/>
    </xf>
    <xf numFmtId="0" fontId="37" fillId="0" borderId="24" xfId="0" applyFont="1" applyBorder="1" applyAlignment="1">
      <alignment horizontal="center" vertical="center"/>
    </xf>
    <xf numFmtId="0" fontId="37" fillId="0" borderId="33" xfId="0" applyFont="1" applyBorder="1" applyAlignment="1">
      <alignment horizontal="center" vertical="center"/>
    </xf>
    <xf numFmtId="3" fontId="1" fillId="9" borderId="4" xfId="4" applyNumberFormat="1" applyFill="1" applyBorder="1" applyAlignment="1">
      <alignment horizontal="center"/>
    </xf>
    <xf numFmtId="3" fontId="1" fillId="9" borderId="20" xfId="4" applyNumberFormat="1" applyFill="1" applyBorder="1" applyAlignment="1">
      <alignment horizontal="center"/>
    </xf>
    <xf numFmtId="3" fontId="1" fillId="10" borderId="4" xfId="4" applyNumberFormat="1" applyFill="1" applyBorder="1" applyAlignment="1">
      <alignment horizontal="center"/>
    </xf>
    <xf numFmtId="3" fontId="1" fillId="10" borderId="20" xfId="4" applyNumberFormat="1" applyFill="1" applyBorder="1" applyAlignment="1">
      <alignment horizontal="center"/>
    </xf>
    <xf numFmtId="1" fontId="15" fillId="3" borderId="4" xfId="0" applyNumberFormat="1" applyFont="1" applyFill="1" applyBorder="1" applyAlignment="1">
      <alignment horizontal="center" vertical="center"/>
    </xf>
    <xf numFmtId="1" fontId="15" fillId="3" borderId="21" xfId="0" applyNumberFormat="1" applyFont="1" applyFill="1" applyBorder="1" applyAlignment="1">
      <alignment horizontal="center" vertical="center"/>
    </xf>
    <xf numFmtId="1" fontId="15" fillId="3" borderId="20" xfId="0" applyNumberFormat="1" applyFont="1" applyFill="1" applyBorder="1" applyAlignment="1">
      <alignment horizontal="center" vertical="center"/>
    </xf>
    <xf numFmtId="0" fontId="36" fillId="11" borderId="0" xfId="0" applyFont="1" applyFill="1" applyAlignment="1">
      <alignment horizontal="center"/>
    </xf>
    <xf numFmtId="1" fontId="15" fillId="3" borderId="16" xfId="0" applyNumberFormat="1" applyFont="1" applyFill="1" applyBorder="1" applyAlignment="1">
      <alignment horizontal="center" vertical="center"/>
    </xf>
    <xf numFmtId="1" fontId="15" fillId="3" borderId="19" xfId="0" applyNumberFormat="1" applyFont="1" applyFill="1" applyBorder="1" applyAlignment="1">
      <alignment horizontal="center" vertical="center"/>
    </xf>
  </cellXfs>
  <cellStyles count="6">
    <cellStyle name="Millares [0]" xfId="1" builtinId="6"/>
    <cellStyle name="Millares [0] 3" xfId="2"/>
    <cellStyle name="Moneda" xfId="3" builtinId="4"/>
    <cellStyle name="Normal" xfId="0" builtinId="0"/>
    <cellStyle name="Normal 3" xfId="4"/>
    <cellStyle name="Porcentual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/>
              <a:t>ORN AYTO</a:t>
            </a:r>
          </a:p>
        </c:rich>
      </c:tx>
      <c:layout>
        <c:manualLayout>
          <c:xMode val="edge"/>
          <c:yMode val="edge"/>
          <c:x val="0.38749162452254465"/>
          <c:y val="1.4117818606007583E-2"/>
        </c:manualLayout>
      </c:layout>
    </c:title>
    <c:plotArea>
      <c:layout>
        <c:manualLayout>
          <c:layoutTarget val="inner"/>
          <c:xMode val="edge"/>
          <c:yMode val="edge"/>
          <c:x val="0.21751926076541425"/>
          <c:y val="0.17031773969430294"/>
          <c:w val="0.5863770223510405"/>
          <c:h val="0.64106679018063917"/>
        </c:manualLayout>
      </c:layout>
      <c:lineChart>
        <c:grouping val="standard"/>
        <c:ser>
          <c:idx val="0"/>
          <c:order val="0"/>
          <c:tx>
            <c:v>ORN AYTO</c:v>
          </c:tx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Presupuestaria'!$C$22,'Evolución Presupuestaria'!$E$22,'Evolución Presupuestaria'!$G$22,'Evolución Presupuestaria'!$I$22)</c:f>
              <c:numCache>
                <c:formatCode>_-* #,##0.00\ [$€-C0A]_-;\-* #,##0.00\ [$€-C0A]_-;_-* "-"??\ [$€-C0A]_-;_-@_-</c:formatCode>
                <c:ptCount val="4"/>
                <c:pt idx="0">
                  <c:v>2114530.6999999997</c:v>
                </c:pt>
                <c:pt idx="1">
                  <c:v>2168745.7799999998</c:v>
                </c:pt>
                <c:pt idx="2">
                  <c:v>1490918.24</c:v>
                </c:pt>
                <c:pt idx="3">
                  <c:v>1400000</c:v>
                </c:pt>
              </c:numCache>
            </c:numRef>
          </c:val>
        </c:ser>
        <c:marker val="1"/>
        <c:axId val="148952960"/>
        <c:axId val="148954496"/>
      </c:lineChart>
      <c:catAx>
        <c:axId val="148952960"/>
        <c:scaling>
          <c:orientation val="minMax"/>
        </c:scaling>
        <c:axPos val="b"/>
        <c:numFmt formatCode="#,##0" sourceLinked="1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48954496"/>
        <c:crosses val="autoZero"/>
        <c:auto val="1"/>
        <c:lblAlgn val="ctr"/>
        <c:lblOffset val="100"/>
      </c:catAx>
      <c:valAx>
        <c:axId val="148954496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48952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152871135010561"/>
          <c:y val="0.48817038495188142"/>
          <c:w val="0.20847128864989445"/>
          <c:h val="8.0553368328958944E-2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 sz="1400"/>
              <a:t>"DRN VS ORN"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2.9662923447787204E-2"/>
          <c:y val="0.20687261202962468"/>
          <c:w val="0.94337078250876993"/>
          <c:h val="0.66580289615455013"/>
        </c:manualLayout>
      </c:layout>
      <c:lineChart>
        <c:grouping val="standard"/>
        <c:ser>
          <c:idx val="0"/>
          <c:order val="0"/>
          <c:tx>
            <c:v>ORN AYTO</c:v>
          </c:tx>
          <c:dLbls>
            <c:dLbl>
              <c:idx val="0"/>
              <c:layout>
                <c:manualLayout>
                  <c:x val="-7.5420875420875416E-2"/>
                  <c:y val="5.558763487897353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r"/>
              <c:showVal val="1"/>
            </c:dLbl>
            <c:dLbl>
              <c:idx val="1"/>
              <c:layout>
                <c:manualLayout>
                  <c:x val="-9.9681539807524019E-2"/>
                  <c:y val="6.9490740740740811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r"/>
              <c:showVal val="1"/>
            </c:dLbl>
            <c:dLbl>
              <c:idx val="2"/>
              <c:layout>
                <c:manualLayout>
                  <c:x val="-0.10235690235690241"/>
                  <c:y val="3.2446777486147611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r"/>
              <c:showVal val="1"/>
            </c:dLbl>
            <c:dLbl>
              <c:idx val="3"/>
              <c:layout>
                <c:manualLayout>
                  <c:x val="-6.1952861952861989E-2"/>
                  <c:y val="4.1695100612423409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r"/>
              <c:showVal val="1"/>
            </c:dLbl>
            <c:dLblPos val="ctr"/>
            <c:showVal val="1"/>
          </c:dLbls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Presupuestaria'!$C$22,'Evolución Presupuestaria'!$E$22,'Evolución Presupuestaria'!$G$22,'Evolución Presupuestaria'!$I$22)</c:f>
              <c:numCache>
                <c:formatCode>_-* #,##0.00\ [$€-C0A]_-;\-* #,##0.00\ [$€-C0A]_-;_-* "-"??\ [$€-C0A]_-;_-@_-</c:formatCode>
                <c:ptCount val="4"/>
                <c:pt idx="0">
                  <c:v>2114530.6999999997</c:v>
                </c:pt>
                <c:pt idx="1">
                  <c:v>2168745.7799999998</c:v>
                </c:pt>
                <c:pt idx="2">
                  <c:v>1490918.24</c:v>
                </c:pt>
                <c:pt idx="3">
                  <c:v>1400000</c:v>
                </c:pt>
              </c:numCache>
            </c:numRef>
          </c:val>
        </c:ser>
        <c:ser>
          <c:idx val="1"/>
          <c:order val="1"/>
          <c:tx>
            <c:v>DRN AYTO</c:v>
          </c:tx>
          <c:dLbls>
            <c:dLbl>
              <c:idx val="0"/>
              <c:layout>
                <c:manualLayout>
                  <c:x val="-8.8888888888888962E-2"/>
                  <c:y val="-4.1695100612423409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r"/>
              <c:showVal val="1"/>
            </c:dLbl>
            <c:dLbl>
              <c:idx val="1"/>
              <c:layout>
                <c:manualLayout>
                  <c:x val="2.6966294043442893E-3"/>
                  <c:y val="-1.8532820786528549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r"/>
              <c:showVal val="1"/>
            </c:dLbl>
            <c:dLbl>
              <c:idx val="2"/>
              <c:layout>
                <c:manualLayout>
                  <c:x val="-6.4628224502240317E-2"/>
                  <c:y val="-5.0968941382327222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r"/>
              <c:showVal val="1"/>
            </c:dLbl>
            <c:dLbl>
              <c:idx val="3"/>
              <c:layout>
                <c:manualLayout>
                  <c:x val="-4.3097643097643135E-2"/>
                  <c:y val="-4.6332020997375392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r"/>
              <c:showVal val="1"/>
            </c:dLbl>
            <c:dLblPos val="ctr"/>
            <c:showVal val="1"/>
          </c:dLbls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Presupuestaria'!$C$48,'Evolución Presupuestaria'!$E$48,'Evolución Presupuestaria'!$G$48,'Evolución Presupuestaria'!$I$48)</c:f>
              <c:numCache>
                <c:formatCode>_-* #,##0.00\ [$€-C0A]_-;\-* #,##0.00\ [$€-C0A]_-;_-* "-"??\ [$€-C0A]_-;_-@_-</c:formatCode>
                <c:ptCount val="4"/>
                <c:pt idx="0">
                  <c:v>2234044.2599999998</c:v>
                </c:pt>
                <c:pt idx="1">
                  <c:v>2320227.29</c:v>
                </c:pt>
                <c:pt idx="2">
                  <c:v>1888108.79</c:v>
                </c:pt>
                <c:pt idx="3">
                  <c:v>1595000</c:v>
                </c:pt>
              </c:numCache>
            </c:numRef>
          </c:val>
        </c:ser>
        <c:dLbls>
          <c:showVal val="1"/>
        </c:dLbls>
        <c:marker val="1"/>
        <c:axId val="151642880"/>
        <c:axId val="151644416"/>
      </c:lineChart>
      <c:catAx>
        <c:axId val="151642880"/>
        <c:scaling>
          <c:orientation val="minMax"/>
        </c:scaling>
        <c:axPos val="b"/>
        <c:numFmt formatCode="#,##0" sourceLinked="1"/>
        <c:majorTickMark val="none"/>
        <c:tickLblPos val="nextTo"/>
        <c:spPr>
          <a:ln w="9525">
            <a:noFill/>
          </a:ln>
        </c:spPr>
        <c:crossAx val="151644416"/>
        <c:crosses val="autoZero"/>
        <c:auto val="1"/>
        <c:lblAlgn val="ctr"/>
        <c:lblOffset val="100"/>
      </c:catAx>
      <c:valAx>
        <c:axId val="151644416"/>
        <c:scaling>
          <c:orientation val="minMax"/>
        </c:scaling>
        <c:delete val="1"/>
        <c:axPos val="l"/>
        <c:numFmt formatCode="_-* #,##0.00\ [$€-C0A]_-;\-* #,##0.00\ [$€-C0A]_-;_-* &quot;-&quot;??\ [$€-C0A]_-;_-@_-" sourceLinked="1"/>
        <c:tickLblPos val="none"/>
        <c:crossAx val="1516428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465282748747321"/>
          <c:y val="0.11004410906969962"/>
          <c:w val="0.67400344653887956"/>
          <c:h val="8.3781714785651759E-2"/>
        </c:manualLayout>
      </c:layout>
    </c:legend>
    <c:plotVisOnly val="1"/>
    <c:dispBlanksAs val="gap"/>
  </c:chart>
  <c:spPr>
    <a:solidFill>
      <a:schemeClr val="accent3">
        <a:lumMod val="20000"/>
        <a:lumOff val="80000"/>
      </a:schemeClr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 sz="1400"/>
              <a:t>Evolución</a:t>
            </a:r>
            <a:r>
              <a:rPr lang="es-ES" sz="1400" baseline="0"/>
              <a:t> Ingresos Capital: Ayuntamiento</a:t>
            </a:r>
            <a:endParaRPr lang="es-ES" sz="1400"/>
          </a:p>
        </c:rich>
      </c:tx>
      <c:layout/>
    </c:title>
    <c:plotArea>
      <c:layout>
        <c:manualLayout>
          <c:layoutTarget val="inner"/>
          <c:xMode val="edge"/>
          <c:yMode val="edge"/>
          <c:x val="0.19049568149629753"/>
          <c:y val="0.16101555480078492"/>
          <c:w val="0.52434835620409104"/>
          <c:h val="0.71165995338339005"/>
        </c:manualLayout>
      </c:layout>
      <c:barChart>
        <c:barDir val="col"/>
        <c:grouping val="stacked"/>
        <c:ser>
          <c:idx val="0"/>
          <c:order val="0"/>
          <c:tx>
            <c:strRef>
              <c:f>'Evolución Presupuestaria'!$B$36</c:f>
              <c:strCache>
                <c:ptCount val="1"/>
                <c:pt idx="0">
                  <c:v>ENAJENACION INVERS.</c:v>
                </c:pt>
              </c:strCache>
            </c:strRef>
          </c:tx>
          <c:cat>
            <c:numRef>
              <c:f>('Evolución Presupuestaria'!$C$29,'Evolución Presupuestaria'!$E$29,'Evolución Presupuestaria'!$G$29,'Evolución Presupuestaria'!$I$29)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Presupuestaria'!$C$36,'Evolución Presupuestaria'!$E$36,'Evolución Presupuestaria'!$G$36,'Evolución Presupuestaria'!$I$36)</c:f>
              <c:numCache>
                <c:formatCode>_-* #,##0.00\ [$€-C0A]_-;\-* #,##0.00\ [$€-C0A]_-;_-* "-"??\ [$€-C0A]_-;_-@_-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'Evolución Presupuestaria'!$B$37</c:f>
              <c:strCache>
                <c:ptCount val="1"/>
                <c:pt idx="0">
                  <c:v>TRANSFER. CAPITAL</c:v>
                </c:pt>
              </c:strCache>
            </c:strRef>
          </c:tx>
          <c:cat>
            <c:numRef>
              <c:f>('Evolución Presupuestaria'!$C$29,'Evolución Presupuestaria'!$E$29,'Evolución Presupuestaria'!$G$29,'Evolución Presupuestaria'!$I$29)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Presupuestaria'!$C$37,'Evolución Presupuestaria'!$E$37,'Evolución Presupuestaria'!$G$37,'Evolución Presupuestaria'!$I$37)</c:f>
              <c:numCache>
                <c:formatCode>_-* #,##0.00\ [$€-C0A]_-;\-* #,##0.00\ [$€-C0A]_-;_-* "-"??\ [$€-C0A]_-;_-@_-</c:formatCode>
                <c:ptCount val="4"/>
                <c:pt idx="0">
                  <c:v>509032.2</c:v>
                </c:pt>
                <c:pt idx="1">
                  <c:v>309156.43</c:v>
                </c:pt>
                <c:pt idx="2">
                  <c:v>178674.76</c:v>
                </c:pt>
                <c:pt idx="3">
                  <c:v>180000</c:v>
                </c:pt>
              </c:numCache>
            </c:numRef>
          </c:val>
        </c:ser>
        <c:ser>
          <c:idx val="2"/>
          <c:order val="2"/>
          <c:tx>
            <c:strRef>
              <c:f>'Evolución Presupuestaria'!$B$38</c:f>
              <c:strCache>
                <c:ptCount val="1"/>
                <c:pt idx="0">
                  <c:v>ACTIVOS FINANCIEROS</c:v>
                </c:pt>
              </c:strCache>
            </c:strRef>
          </c:tx>
          <c:cat>
            <c:numRef>
              <c:f>('Evolución Presupuestaria'!$C$29,'Evolución Presupuestaria'!$E$29,'Evolución Presupuestaria'!$G$29,'Evolución Presupuestaria'!$I$29)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Presupuestaria'!$C$38,'Evolución Presupuestaria'!$E$38,'Evolución Presupuestaria'!$G$38,'Evolución Presupuestaria'!$I$38)</c:f>
              <c:numCache>
                <c:formatCode>_-* #,##0.00\ [$€-C0A]_-;\-* #,##0.00\ [$€-C0A]_-;_-* "-"??\ [$€-C0A]_-;_-@_-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'Evolución Presupuestaria'!$B$39</c:f>
              <c:strCache>
                <c:ptCount val="1"/>
                <c:pt idx="0">
                  <c:v>PASIVOS FINANCIEROS</c:v>
                </c:pt>
              </c:strCache>
            </c:strRef>
          </c:tx>
          <c:cat>
            <c:numRef>
              <c:f>('Evolución Presupuestaria'!$C$29,'Evolución Presupuestaria'!$E$29,'Evolución Presupuestaria'!$G$29,'Evolución Presupuestaria'!$I$29)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Presupuestaria'!$C$39,'Evolución Presupuestaria'!$E$39,'Evolución Presupuestaria'!$G$39,'Evolución Presupuestaria'!$I$39)</c:f>
              <c:numCache>
                <c:formatCode>_-* #,##0.00\ [$€-C0A]_-;\-* #,##0.00\ [$€-C0A]_-;_-* "-"??\ [$€-C0A]_-;_-@_-</c:formatCode>
                <c:ptCount val="4"/>
                <c:pt idx="0">
                  <c:v>0</c:v>
                </c:pt>
                <c:pt idx="1">
                  <c:v>47632.47</c:v>
                </c:pt>
                <c:pt idx="2">
                  <c:v>302490.32</c:v>
                </c:pt>
              </c:numCache>
            </c:numRef>
          </c:val>
        </c:ser>
        <c:gapWidth val="55"/>
        <c:overlap val="100"/>
        <c:axId val="151695744"/>
        <c:axId val="151697280"/>
      </c:barChart>
      <c:catAx>
        <c:axId val="151695744"/>
        <c:scaling>
          <c:orientation val="minMax"/>
        </c:scaling>
        <c:axPos val="b"/>
        <c:numFmt formatCode="#,##0" sourceLinked="1"/>
        <c:majorTickMark val="none"/>
        <c:tickLblPos val="nextTo"/>
        <c:crossAx val="151697280"/>
        <c:crosses val="autoZero"/>
        <c:auto val="1"/>
        <c:lblAlgn val="ctr"/>
        <c:lblOffset val="100"/>
      </c:catAx>
      <c:valAx>
        <c:axId val="151697280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majorTickMark val="none"/>
        <c:tickLblPos val="nextTo"/>
        <c:crossAx val="151695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28541889041866"/>
          <c:y val="0.25286107529241797"/>
          <c:w val="0.30389493061893835"/>
          <c:h val="0.64091890952655273"/>
        </c:manualLayout>
      </c:layout>
    </c:legend>
    <c:plotVisOnly val="1"/>
    <c:dispBlanksAs val="gap"/>
  </c:chart>
  <c:spPr>
    <a:solidFill>
      <a:schemeClr val="accent3">
        <a:lumMod val="20000"/>
        <a:lumOff val="80000"/>
      </a:schemeClr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 sz="1400"/>
              <a:t>Evolución Ingresos</a:t>
            </a:r>
            <a:r>
              <a:rPr lang="es-ES" sz="1400" baseline="0"/>
              <a:t> Corrientes: Ayuntamiento </a:t>
            </a:r>
            <a:endParaRPr lang="es-ES" sz="1400"/>
          </a:p>
        </c:rich>
      </c:tx>
      <c:layout/>
    </c:title>
    <c:plotArea>
      <c:layout>
        <c:manualLayout>
          <c:layoutTarget val="inner"/>
          <c:xMode val="edge"/>
          <c:yMode val="edge"/>
          <c:x val="0.21271731762006588"/>
          <c:y val="0.16101555480078492"/>
          <c:w val="0.50425092558794327"/>
          <c:h val="0.71165995338339005"/>
        </c:manualLayout>
      </c:layout>
      <c:barChart>
        <c:barDir val="col"/>
        <c:grouping val="stacked"/>
        <c:ser>
          <c:idx val="0"/>
          <c:order val="0"/>
          <c:tx>
            <c:strRef>
              <c:f>'Evolución Presupuestaria'!$B$31</c:f>
              <c:strCache>
                <c:ptCount val="1"/>
                <c:pt idx="0">
                  <c:v>IMPUESTOS DIRECTOS</c:v>
                </c:pt>
              </c:strCache>
            </c:strRef>
          </c:tx>
          <c:cat>
            <c:numRef>
              <c:f>('Evolución Presupuestaria'!$C$29,'Evolución Presupuestaria'!$E$29,'Evolución Presupuestaria'!$G$29,'Evolución Presupuestaria'!$I$29)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Presupuestaria'!$C$31,'Evolución Presupuestaria'!$E$31,'Evolución Presupuestaria'!$G$31,'Evolución Presupuestaria'!$I$31)</c:f>
              <c:numCache>
                <c:formatCode>_-* #,##0.00\ [$€-C0A]_-;\-* #,##0.00\ [$€-C0A]_-;_-* "-"??\ [$€-C0A]_-;_-@_-</c:formatCode>
                <c:ptCount val="4"/>
                <c:pt idx="0">
                  <c:v>311829.76000000001</c:v>
                </c:pt>
                <c:pt idx="1">
                  <c:v>337707.14</c:v>
                </c:pt>
                <c:pt idx="2">
                  <c:v>377066.94</c:v>
                </c:pt>
                <c:pt idx="3">
                  <c:v>370000</c:v>
                </c:pt>
              </c:numCache>
            </c:numRef>
          </c:val>
        </c:ser>
        <c:ser>
          <c:idx val="1"/>
          <c:order val="1"/>
          <c:tx>
            <c:strRef>
              <c:f>'Evolución Presupuestaria'!$B$32</c:f>
              <c:strCache>
                <c:ptCount val="1"/>
                <c:pt idx="0">
                  <c:v>IMPUESTOS INDIRECTOS</c:v>
                </c:pt>
              </c:strCache>
            </c:strRef>
          </c:tx>
          <c:cat>
            <c:numRef>
              <c:f>('Evolución Presupuestaria'!$C$29,'Evolución Presupuestaria'!$E$29,'Evolución Presupuestaria'!$G$29,'Evolución Presupuestaria'!$I$29)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Presupuestaria'!$C$32,'Evolución Presupuestaria'!$E$32,'Evolución Presupuestaria'!$G$32,'Evolución Presupuestaria'!$I$32)</c:f>
              <c:numCache>
                <c:formatCode>_-* #,##0.00\ [$€-C0A]_-;\-* #,##0.00\ [$€-C0A]_-;_-* "-"??\ [$€-C0A]_-;_-@_-</c:formatCode>
                <c:ptCount val="4"/>
                <c:pt idx="0">
                  <c:v>93899.62</c:v>
                </c:pt>
                <c:pt idx="1">
                  <c:v>21333.1</c:v>
                </c:pt>
                <c:pt idx="2">
                  <c:v>29094.53</c:v>
                </c:pt>
                <c:pt idx="3">
                  <c:v>20000</c:v>
                </c:pt>
              </c:numCache>
            </c:numRef>
          </c:val>
        </c:ser>
        <c:ser>
          <c:idx val="2"/>
          <c:order val="2"/>
          <c:tx>
            <c:strRef>
              <c:f>'Evolución Presupuestaria'!$B$33</c:f>
              <c:strCache>
                <c:ptCount val="1"/>
                <c:pt idx="0">
                  <c:v>TASAS Y OTROS INGRE.</c:v>
                </c:pt>
              </c:strCache>
            </c:strRef>
          </c:tx>
          <c:cat>
            <c:numRef>
              <c:f>('Evolución Presupuestaria'!$C$29,'Evolución Presupuestaria'!$E$29,'Evolución Presupuestaria'!$G$29,'Evolución Presupuestaria'!$I$29)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Presupuestaria'!$C$33,'Evolución Presupuestaria'!$E$33,'Evolución Presupuestaria'!$G$33,'Evolución Presupuestaria'!$I$33)</c:f>
              <c:numCache>
                <c:formatCode>_-* #,##0.00\ [$€-C0A]_-;\-* #,##0.00\ [$€-C0A]_-;_-* "-"??\ [$€-C0A]_-;_-@_-</c:formatCode>
                <c:ptCount val="4"/>
                <c:pt idx="0">
                  <c:v>284734.99</c:v>
                </c:pt>
                <c:pt idx="1">
                  <c:v>337547.02</c:v>
                </c:pt>
                <c:pt idx="2">
                  <c:v>345761.43</c:v>
                </c:pt>
                <c:pt idx="3">
                  <c:v>345000</c:v>
                </c:pt>
              </c:numCache>
            </c:numRef>
          </c:val>
        </c:ser>
        <c:ser>
          <c:idx val="3"/>
          <c:order val="3"/>
          <c:tx>
            <c:strRef>
              <c:f>'Evolución Presupuestaria'!$B$34</c:f>
              <c:strCache>
                <c:ptCount val="1"/>
                <c:pt idx="0">
                  <c:v>TRANSFERENCIAS CTES.</c:v>
                </c:pt>
              </c:strCache>
            </c:strRef>
          </c:tx>
          <c:cat>
            <c:numRef>
              <c:f>('Evolución Presupuestaria'!$C$29,'Evolución Presupuestaria'!$E$29,'Evolución Presupuestaria'!$G$29,'Evolución Presupuestaria'!$I$29)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Presupuestaria'!$C$34,'Evolución Presupuestaria'!$E$34,'Evolución Presupuestaria'!$G$34,'Evolución Presupuestaria'!$I$34)</c:f>
              <c:numCache>
                <c:formatCode>_-* #,##0.00\ [$€-C0A]_-;\-* #,##0.00\ [$€-C0A]_-;_-* "-"??\ [$€-C0A]_-;_-@_-</c:formatCode>
                <c:ptCount val="4"/>
                <c:pt idx="0">
                  <c:v>1011569.28</c:v>
                </c:pt>
                <c:pt idx="1">
                  <c:v>1151176.45</c:v>
                </c:pt>
                <c:pt idx="2">
                  <c:v>634193.04</c:v>
                </c:pt>
                <c:pt idx="3">
                  <c:v>650000</c:v>
                </c:pt>
              </c:numCache>
            </c:numRef>
          </c:val>
        </c:ser>
        <c:ser>
          <c:idx val="4"/>
          <c:order val="4"/>
          <c:tx>
            <c:strRef>
              <c:f>'Evolución Presupuestaria'!$B$35</c:f>
              <c:strCache>
                <c:ptCount val="1"/>
                <c:pt idx="0">
                  <c:v>INGR. PATRIMONIALES</c:v>
                </c:pt>
              </c:strCache>
            </c:strRef>
          </c:tx>
          <c:cat>
            <c:numRef>
              <c:f>('Evolución Presupuestaria'!$C$29,'Evolución Presupuestaria'!$E$29,'Evolución Presupuestaria'!$G$29,'Evolución Presupuestaria'!$I$29)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Presupuestaria'!$C$35,'Evolución Presupuestaria'!$E$35,'Evolución Presupuestaria'!$G$35,'Evolución Presupuestaria'!$I$35)</c:f>
              <c:numCache>
                <c:formatCode>_-* #,##0.00\ [$€-C0A]_-;\-* #,##0.00\ [$€-C0A]_-;_-* "-"??\ [$€-C0A]_-;_-@_-</c:formatCode>
                <c:ptCount val="4"/>
                <c:pt idx="0">
                  <c:v>22978.41</c:v>
                </c:pt>
                <c:pt idx="1">
                  <c:v>115674.68</c:v>
                </c:pt>
                <c:pt idx="2">
                  <c:v>20827.77</c:v>
                </c:pt>
                <c:pt idx="3">
                  <c:v>30000</c:v>
                </c:pt>
              </c:numCache>
            </c:numRef>
          </c:val>
        </c:ser>
        <c:gapWidth val="55"/>
        <c:overlap val="100"/>
        <c:axId val="151802624"/>
        <c:axId val="151804160"/>
      </c:barChart>
      <c:catAx>
        <c:axId val="151802624"/>
        <c:scaling>
          <c:orientation val="minMax"/>
        </c:scaling>
        <c:axPos val="b"/>
        <c:numFmt formatCode="#,##0" sourceLinked="1"/>
        <c:majorTickMark val="none"/>
        <c:tickLblPos val="nextTo"/>
        <c:crossAx val="151804160"/>
        <c:crosses val="autoZero"/>
        <c:auto val="1"/>
        <c:lblAlgn val="ctr"/>
        <c:lblOffset val="100"/>
      </c:catAx>
      <c:valAx>
        <c:axId val="151804160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majorTickMark val="none"/>
        <c:tickLblPos val="nextTo"/>
        <c:crossAx val="151802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047823296441868"/>
          <c:y val="0.23413609884130351"/>
          <c:w val="0.30952176703558121"/>
          <c:h val="0.58570459180407408"/>
        </c:manualLayout>
      </c:layout>
    </c:legend>
    <c:plotVisOnly val="1"/>
    <c:dispBlanksAs val="gap"/>
  </c:chart>
  <c:spPr>
    <a:solidFill>
      <a:schemeClr val="accent3">
        <a:lumMod val="20000"/>
        <a:lumOff val="80000"/>
      </a:schemeClr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 sz="1400"/>
              <a:t>Masas de Capital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2.8758169934640504E-2"/>
          <c:y val="0.21774800449525664"/>
          <c:w val="0.94248366013071849"/>
          <c:h val="0.65242114794207362"/>
        </c:manualLayout>
      </c:layout>
      <c:lineChart>
        <c:grouping val="standard"/>
        <c:ser>
          <c:idx val="0"/>
          <c:order val="0"/>
          <c:tx>
            <c:strRef>
              <c:f>'Evolución Presupuestaria'!$B$21</c:f>
              <c:strCache>
                <c:ptCount val="1"/>
                <c:pt idx="0">
                  <c:v>Gasto de Capital</c:v>
                </c:pt>
              </c:strCache>
            </c:strRef>
          </c:tx>
          <c:dLbls>
            <c:dLbl>
              <c:idx val="0"/>
              <c:layout>
                <c:manualLayout>
                  <c:x val="-7.3202614379084971E-2"/>
                  <c:y val="6.0413725301774801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r"/>
              <c:showVal val="1"/>
            </c:dLbl>
            <c:dLbl>
              <c:idx val="1"/>
              <c:layout>
                <c:manualLayout>
                  <c:x val="-7.0588235294117674E-2"/>
                  <c:y val="6.5168202952329612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r"/>
              <c:showVal val="1"/>
            </c:dLbl>
            <c:dLbl>
              <c:idx val="2"/>
              <c:layout>
                <c:manualLayout>
                  <c:x val="-9.4117647058823528E-2"/>
                  <c:y val="6.023151467664082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r"/>
              <c:showVal val="1"/>
            </c:dLbl>
            <c:dLbl>
              <c:idx val="3"/>
              <c:layout>
                <c:manualLayout>
                  <c:x val="3.3986928104575181E-2"/>
                  <c:y val="-4.6332051966321418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r"/>
              <c:showVal val="1"/>
            </c:dLbl>
            <c:dLblPos val="ctr"/>
            <c:showVal val="1"/>
          </c:dLbls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Presupuestaria'!$C$21,'Evolución Presupuestaria'!$E$21,'Evolución Presupuestaria'!$G$21,'Evolución Presupuestaria'!$I$21)</c:f>
              <c:numCache>
                <c:formatCode>_-* #,##0.00\ [$€-C0A]_-;\-* #,##0.00\ [$€-C0A]_-;_-* "-"??\ [$€-C0A]_-;_-@_-</c:formatCode>
                <c:ptCount val="4"/>
                <c:pt idx="0">
                  <c:v>476900.13</c:v>
                </c:pt>
                <c:pt idx="1">
                  <c:v>354131.97</c:v>
                </c:pt>
                <c:pt idx="2">
                  <c:v>270811.52999999997</c:v>
                </c:pt>
                <c:pt idx="3">
                  <c:v>200000</c:v>
                </c:pt>
              </c:numCache>
            </c:numRef>
          </c:val>
        </c:ser>
        <c:ser>
          <c:idx val="1"/>
          <c:order val="1"/>
          <c:tx>
            <c:strRef>
              <c:f>'Evolución Presupuestaria'!$B$47</c:f>
              <c:strCache>
                <c:ptCount val="1"/>
                <c:pt idx="0">
                  <c:v>Ingresos de capital</c:v>
                </c:pt>
              </c:strCache>
            </c:strRef>
          </c:tx>
          <c:dLbls>
            <c:dLbl>
              <c:idx val="0"/>
              <c:layout>
                <c:manualLayout>
                  <c:x val="7.8431372549019624E-3"/>
                  <c:y val="-3.7065641573057119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r"/>
              <c:showVal val="1"/>
            </c:dLbl>
            <c:dLbl>
              <c:idx val="1"/>
              <c:layout>
                <c:manualLayout>
                  <c:x val="-8.3660130718954243E-2"/>
                  <c:y val="-5.5537650702601256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r"/>
              <c:showVal val="1"/>
            </c:dLbl>
            <c:dLbl>
              <c:idx val="2"/>
              <c:layout>
                <c:manualLayout>
                  <c:x val="-9.4117647058823528E-2"/>
                  <c:y val="-5.5841088680765462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r"/>
              <c:showVal val="1"/>
            </c:dLbl>
            <c:dLbl>
              <c:idx val="3"/>
              <c:layout>
                <c:manualLayout>
                  <c:x val="7.8431372549019624E-3"/>
                  <c:y val="5.0965257162953477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r"/>
              <c:showVal val="1"/>
            </c:dLbl>
            <c:dLblPos val="ctr"/>
            <c:showVal val="1"/>
          </c:dLbls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Presupuestaria'!$C$47,'Evolución Presupuestaria'!$E$47,'Evolución Presupuestaria'!$G$47,'Evolución Presupuestaria'!$I$47)</c:f>
              <c:numCache>
                <c:formatCode>_-* #,##0.00\ [$€-C0A]_-;\-* #,##0.00\ [$€-C0A]_-;_-* "-"??\ [$€-C0A]_-;_-@_-</c:formatCode>
                <c:ptCount val="4"/>
                <c:pt idx="0">
                  <c:v>509032.2</c:v>
                </c:pt>
                <c:pt idx="1">
                  <c:v>356788.9</c:v>
                </c:pt>
                <c:pt idx="2">
                  <c:v>481165.08</c:v>
                </c:pt>
                <c:pt idx="3">
                  <c:v>180000</c:v>
                </c:pt>
              </c:numCache>
            </c:numRef>
          </c:val>
        </c:ser>
        <c:dLbls>
          <c:showVal val="1"/>
        </c:dLbls>
        <c:marker val="1"/>
        <c:axId val="151933312"/>
        <c:axId val="151934848"/>
      </c:lineChart>
      <c:catAx>
        <c:axId val="151933312"/>
        <c:scaling>
          <c:orientation val="minMax"/>
        </c:scaling>
        <c:axPos val="b"/>
        <c:numFmt formatCode="#,##0" sourceLinked="1"/>
        <c:majorTickMark val="none"/>
        <c:tickLblPos val="nextTo"/>
        <c:spPr>
          <a:ln w="9525">
            <a:noFill/>
          </a:ln>
        </c:spPr>
        <c:crossAx val="151934848"/>
        <c:crosses val="autoZero"/>
        <c:auto val="1"/>
        <c:lblAlgn val="ctr"/>
        <c:lblOffset val="100"/>
      </c:catAx>
      <c:valAx>
        <c:axId val="151934848"/>
        <c:scaling>
          <c:orientation val="minMax"/>
        </c:scaling>
        <c:delete val="1"/>
        <c:axPos val="l"/>
        <c:numFmt formatCode="_-* #,##0.00\ [$€-C0A]_-;\-* #,##0.00\ [$€-C0A]_-;_-* &quot;-&quot;??\ [$€-C0A]_-;_-@_-" sourceLinked="1"/>
        <c:tickLblPos val="none"/>
        <c:crossAx val="1519333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7014893726519492"/>
          <c:y val="0.12086808936868759"/>
          <c:w val="0.61525747516854534"/>
          <c:h val="8.5431123229737865E-2"/>
        </c:manualLayout>
      </c:layout>
    </c:legend>
    <c:plotVisOnly val="1"/>
    <c:dispBlanksAs val="gap"/>
  </c:chart>
  <c:spPr>
    <a:solidFill>
      <a:schemeClr val="accent3">
        <a:lumMod val="20000"/>
        <a:lumOff val="80000"/>
      </a:schemeClr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 sz="1400"/>
              <a:t>Masas de Capital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9008059286706819"/>
          <c:y val="0.17232057548056723"/>
          <c:w val="0.5804436210179601"/>
          <c:h val="0.7003549327036066"/>
        </c:manualLayout>
      </c:layout>
      <c:barChart>
        <c:barDir val="col"/>
        <c:grouping val="clustered"/>
        <c:ser>
          <c:idx val="0"/>
          <c:order val="0"/>
          <c:tx>
            <c:strRef>
              <c:f>'Evolución Presupuestaria'!$B$21</c:f>
              <c:strCache>
                <c:ptCount val="1"/>
                <c:pt idx="0">
                  <c:v>Gasto de Capital</c:v>
                </c:pt>
              </c:strCache>
            </c:strRef>
          </c:tx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Presupuestaria'!$C$21,'Evolución Presupuestaria'!$E$21,'Evolución Presupuestaria'!$G$21,'Evolución Presupuestaria'!$I$21)</c:f>
              <c:numCache>
                <c:formatCode>_-* #,##0.00\ [$€-C0A]_-;\-* #,##0.00\ [$€-C0A]_-;_-* "-"??\ [$€-C0A]_-;_-@_-</c:formatCode>
                <c:ptCount val="4"/>
                <c:pt idx="0">
                  <c:v>476900.13</c:v>
                </c:pt>
                <c:pt idx="1">
                  <c:v>354131.97</c:v>
                </c:pt>
                <c:pt idx="2">
                  <c:v>270811.52999999997</c:v>
                </c:pt>
                <c:pt idx="3">
                  <c:v>200000</c:v>
                </c:pt>
              </c:numCache>
            </c:numRef>
          </c:val>
        </c:ser>
        <c:ser>
          <c:idx val="1"/>
          <c:order val="1"/>
          <c:tx>
            <c:strRef>
              <c:f>'Evolución Presupuestaria'!$B$47</c:f>
              <c:strCache>
                <c:ptCount val="1"/>
                <c:pt idx="0">
                  <c:v>Ingresos de capital</c:v>
                </c:pt>
              </c:strCache>
            </c:strRef>
          </c:tx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Presupuestaria'!$C$47,'Evolución Presupuestaria'!$E$47,'Evolución Presupuestaria'!$G$47,'Evolución Presupuestaria'!$I$47)</c:f>
              <c:numCache>
                <c:formatCode>_-* #,##0.00\ [$€-C0A]_-;\-* #,##0.00\ [$€-C0A]_-;_-* "-"??\ [$€-C0A]_-;_-@_-</c:formatCode>
                <c:ptCount val="4"/>
                <c:pt idx="0">
                  <c:v>509032.2</c:v>
                </c:pt>
                <c:pt idx="1">
                  <c:v>356788.9</c:v>
                </c:pt>
                <c:pt idx="2">
                  <c:v>481165.08</c:v>
                </c:pt>
                <c:pt idx="3">
                  <c:v>180000</c:v>
                </c:pt>
              </c:numCache>
            </c:numRef>
          </c:val>
        </c:ser>
        <c:axId val="151970944"/>
        <c:axId val="151972480"/>
      </c:barChart>
      <c:catAx>
        <c:axId val="151970944"/>
        <c:scaling>
          <c:orientation val="minMax"/>
        </c:scaling>
        <c:axPos val="b"/>
        <c:numFmt formatCode="#,##0" sourceLinked="1"/>
        <c:majorTickMark val="none"/>
        <c:tickLblPos val="nextTo"/>
        <c:crossAx val="151972480"/>
        <c:crosses val="autoZero"/>
        <c:auto val="1"/>
        <c:lblAlgn val="ctr"/>
        <c:lblOffset val="100"/>
      </c:catAx>
      <c:valAx>
        <c:axId val="151972480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majorTickMark val="none"/>
        <c:tickLblPos val="nextTo"/>
        <c:crossAx val="151970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12552107457214"/>
          <c:y val="0.25901216893342882"/>
          <c:w val="0.19287447892542786"/>
          <c:h val="0.50426398720361987"/>
        </c:manualLayout>
      </c:layout>
    </c:legend>
    <c:plotVisOnly val="1"/>
    <c:dispBlanksAs val="gap"/>
  </c:chart>
  <c:spPr>
    <a:solidFill>
      <a:schemeClr val="accent3">
        <a:lumMod val="20000"/>
        <a:lumOff val="80000"/>
      </a:schemeClr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Masas corrientes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1117913515248479"/>
          <c:y val="0.13976113724039546"/>
          <c:w val="0.65208322332489588"/>
          <c:h val="0.7372819672708697"/>
        </c:manualLayout>
      </c:layout>
      <c:barChart>
        <c:barDir val="col"/>
        <c:grouping val="clustered"/>
        <c:ser>
          <c:idx val="0"/>
          <c:order val="0"/>
          <c:tx>
            <c:strRef>
              <c:f>'Evolución Presupuestaria'!$B$44</c:f>
              <c:strCache>
                <c:ptCount val="1"/>
                <c:pt idx="0">
                  <c:v>Ingresos corrientes</c:v>
                </c:pt>
              </c:strCache>
            </c:strRef>
          </c:tx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Presupuestaria'!$C$44,'Evolución Presupuestaria'!$E$44,'Evolución Presupuestaria'!$G$44,'Evolución Presupuestaria'!$I$44)</c:f>
              <c:numCache>
                <c:formatCode>_-* #,##0.00\ [$€-C0A]_-;\-* #,##0.00\ [$€-C0A]_-;_-* "-"??\ [$€-C0A]_-;_-@_-</c:formatCode>
                <c:ptCount val="4"/>
                <c:pt idx="0">
                  <c:v>1725012.0599999998</c:v>
                </c:pt>
                <c:pt idx="1">
                  <c:v>1963438.39</c:v>
                </c:pt>
                <c:pt idx="2">
                  <c:v>1406943.71</c:v>
                </c:pt>
                <c:pt idx="3">
                  <c:v>1415000</c:v>
                </c:pt>
              </c:numCache>
            </c:numRef>
          </c:val>
        </c:ser>
        <c:ser>
          <c:idx val="1"/>
          <c:order val="1"/>
          <c:tx>
            <c:strRef>
              <c:f>'Evolución Presupuestaria'!$B$18</c:f>
              <c:strCache>
                <c:ptCount val="1"/>
                <c:pt idx="0">
                  <c:v>Gasto Corriente</c:v>
                </c:pt>
              </c:strCache>
            </c:strRef>
          </c:tx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Presupuestaria'!$C$18,'Evolución Presupuestaria'!$E$18,'Evolución Presupuestaria'!$G$18,'Evolución Presupuestaria'!$I$18)</c:f>
              <c:numCache>
                <c:formatCode>_-* #,##0.00\ [$€-C0A]_-;\-* #,##0.00\ [$€-C0A]_-;_-* "-"??\ [$€-C0A]_-;_-@_-</c:formatCode>
                <c:ptCount val="4"/>
                <c:pt idx="0">
                  <c:v>1637630.5699999998</c:v>
                </c:pt>
                <c:pt idx="1">
                  <c:v>1814613.81</c:v>
                </c:pt>
                <c:pt idx="2">
                  <c:v>1220106.71</c:v>
                </c:pt>
                <c:pt idx="3">
                  <c:v>1200000</c:v>
                </c:pt>
              </c:numCache>
            </c:numRef>
          </c:val>
        </c:ser>
        <c:axId val="151884160"/>
        <c:axId val="151885696"/>
      </c:barChart>
      <c:catAx>
        <c:axId val="151884160"/>
        <c:scaling>
          <c:orientation val="minMax"/>
        </c:scaling>
        <c:axPos val="b"/>
        <c:numFmt formatCode="#,##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1885696"/>
        <c:crosses val="autoZero"/>
        <c:auto val="1"/>
        <c:lblAlgn val="ctr"/>
        <c:lblOffset val="100"/>
      </c:catAx>
      <c:valAx>
        <c:axId val="151885696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majorTickMark val="none"/>
        <c:tickLblPos val="nextTo"/>
        <c:crossAx val="1518841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47154016990487"/>
          <c:y val="0.25781993693741323"/>
          <c:w val="0.1352845983009513"/>
          <c:h val="0.56983247899381684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Gasto Total vs. Recaudación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1489598769951394"/>
          <c:y val="0.17192229983406346"/>
          <c:w val="0.66016152898921854"/>
          <c:h val="0.4590404934351448"/>
        </c:manualLayout>
      </c:layout>
      <c:lineChart>
        <c:grouping val="standard"/>
        <c:ser>
          <c:idx val="1"/>
          <c:order val="0"/>
          <c:tx>
            <c:v>Recaudación Total</c:v>
          </c:tx>
          <c:cat>
            <c:numRef>
              <c:f>('Presupuesto Tesorería'!$C$31,'Presupuesto Tesorería'!$E$31,'Presupuesto Tesorería'!$G$31,'Presupuesto Tesorería'!$I$31)</c:f>
              <c:numCache>
                <c:formatCode>#,##0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('Presupuesto Tesorería'!$C$50,'Presupuesto Tesorería'!$E$50,'Presupuesto Tesorería'!$G$50,'Presupuesto Tesorería'!$I$50)</c:f>
              <c:numCache>
                <c:formatCode>_-* #,##0.00\ [$€-C0A]_-;\-* #,##0.00\ [$€-C0A]_-;_-* "-"??\ [$€-C0A]_-;_-@_-</c:formatCode>
                <c:ptCount val="4"/>
                <c:pt idx="0">
                  <c:v>1981000</c:v>
                </c:pt>
                <c:pt idx="1">
                  <c:v>2077788.9</c:v>
                </c:pt>
                <c:pt idx="2">
                  <c:v>1760165.08</c:v>
                </c:pt>
                <c:pt idx="3">
                  <c:v>1595000</c:v>
                </c:pt>
              </c:numCache>
            </c:numRef>
          </c:val>
        </c:ser>
        <c:ser>
          <c:idx val="0"/>
          <c:order val="1"/>
          <c:tx>
            <c:v>Gasto Total</c:v>
          </c:tx>
          <c:cat>
            <c:numRef>
              <c:f>('Presupuesto Tesorería'!$C$31,'Presupuesto Tesorería'!$E$31,'Presupuesto Tesorería'!$G$31,'Presupuesto Tesorería'!$I$31)</c:f>
              <c:numCache>
                <c:formatCode>#,##0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('Presupuesto Tesorería'!$C$24,'Presupuesto Tesorería'!$E$24,'Presupuesto Tesorería'!$G$24,'Presupuesto Tesorería'!$I$24)</c:f>
              <c:numCache>
                <c:formatCode>_-* #,##0.00\ [$€-C0A]_-;\-* #,##0.00\ [$€-C0A]_-;_-* "-"??\ [$€-C0A]_-;_-@_-</c:formatCode>
                <c:ptCount val="4"/>
                <c:pt idx="0">
                  <c:v>2324530.6999999997</c:v>
                </c:pt>
                <c:pt idx="1">
                  <c:v>2288745.7799999998</c:v>
                </c:pt>
                <c:pt idx="2">
                  <c:v>1490918.24</c:v>
                </c:pt>
                <c:pt idx="3">
                  <c:v>1400000</c:v>
                </c:pt>
              </c:numCache>
            </c:numRef>
          </c:val>
        </c:ser>
        <c:marker val="1"/>
        <c:axId val="152009344"/>
        <c:axId val="152043904"/>
      </c:lineChart>
      <c:catAx>
        <c:axId val="152009344"/>
        <c:scaling>
          <c:orientation val="minMax"/>
        </c:scaling>
        <c:axPos val="b"/>
        <c:numFmt formatCode="#,##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2043904"/>
        <c:crosses val="autoZero"/>
        <c:auto val="1"/>
        <c:lblAlgn val="ctr"/>
        <c:lblOffset val="100"/>
      </c:catAx>
      <c:valAx>
        <c:axId val="152043904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200934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dTable>
    </c:plotArea>
    <c:legend>
      <c:legendPos val="b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 sz="1400"/>
              <a:t>Recaudación corriente vs. Gasto</a:t>
            </a:r>
            <a:r>
              <a:rPr lang="es-ES" sz="1400" baseline="0"/>
              <a:t> corriente</a:t>
            </a:r>
            <a:endParaRPr lang="es-ES" sz="1400"/>
          </a:p>
        </c:rich>
      </c:tx>
      <c:layout>
        <c:manualLayout>
          <c:xMode val="edge"/>
          <c:yMode val="edge"/>
          <c:x val="0.16046639231824431"/>
          <c:y val="2.2753128555176371E-2"/>
        </c:manualLayout>
      </c:layout>
    </c:title>
    <c:plotArea>
      <c:layout>
        <c:manualLayout>
          <c:layoutTarget val="inner"/>
          <c:xMode val="edge"/>
          <c:yMode val="edge"/>
          <c:x val="0.22030394348854537"/>
          <c:y val="0.16924923633692573"/>
          <c:w val="0.53452448073620384"/>
          <c:h val="0.7056956276369899"/>
        </c:manualLayout>
      </c:layout>
      <c:lineChart>
        <c:grouping val="standard"/>
        <c:ser>
          <c:idx val="0"/>
          <c:order val="0"/>
          <c:tx>
            <c:strRef>
              <c:f>'Presupuesto Tesorería'!$B$46</c:f>
              <c:strCache>
                <c:ptCount val="1"/>
                <c:pt idx="0">
                  <c:v>Recaudación corriente</c:v>
                </c:pt>
              </c:strCache>
            </c:strRef>
          </c:tx>
          <c:cat>
            <c:numRef>
              <c:f>('Presupuesto Tesorería'!$C$31,'Presupuesto Tesorería'!$E$31,'Presupuesto Tesorería'!$G$31,'Presupuesto Tesorería'!$I$31)</c:f>
              <c:numCache>
                <c:formatCode>#,##0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('Presupuesto Tesorería'!$C$46,'Presupuesto Tesorería'!$E$46,'Presupuesto Tesorería'!$G$46,'Presupuesto Tesorería'!$I$46)</c:f>
              <c:numCache>
                <c:formatCode>_-* #,##0.00\ [$€-C0A]_-;\-* #,##0.00\ [$€-C0A]_-;_-* "-"??\ [$€-C0A]_-;_-@_-</c:formatCode>
                <c:ptCount val="4"/>
                <c:pt idx="0">
                  <c:v>1472000</c:v>
                </c:pt>
                <c:pt idx="1">
                  <c:v>1721000</c:v>
                </c:pt>
                <c:pt idx="2">
                  <c:v>1279000</c:v>
                </c:pt>
                <c:pt idx="3">
                  <c:v>1415000</c:v>
                </c:pt>
              </c:numCache>
            </c:numRef>
          </c:val>
        </c:ser>
        <c:ser>
          <c:idx val="1"/>
          <c:order val="1"/>
          <c:tx>
            <c:strRef>
              <c:f>'Presupuesto Tesorería'!$B$18</c:f>
              <c:strCache>
                <c:ptCount val="1"/>
                <c:pt idx="0">
                  <c:v>Gasto Corriente</c:v>
                </c:pt>
              </c:strCache>
            </c:strRef>
          </c:tx>
          <c:cat>
            <c:numRef>
              <c:f>('Presupuesto Tesorería'!$C$31,'Presupuesto Tesorería'!$E$31,'Presupuesto Tesorería'!$G$31,'Presupuesto Tesorería'!$I$31)</c:f>
              <c:numCache>
                <c:formatCode>#,##0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('Presupuesto Tesorería'!$C$18,'Presupuesto Tesorería'!$E$18,'Presupuesto Tesorería'!$G$18,'Presupuesto Tesorería'!$I$18)</c:f>
              <c:numCache>
                <c:formatCode>_-* #,##0.00\ [$€-C0A]_-;\-* #,##0.00\ [$€-C0A]_-;_-* "-"??\ [$€-C0A]_-;_-@_-</c:formatCode>
                <c:ptCount val="4"/>
                <c:pt idx="0">
                  <c:v>1637630.5699999998</c:v>
                </c:pt>
                <c:pt idx="1">
                  <c:v>1814613.81</c:v>
                </c:pt>
                <c:pt idx="2">
                  <c:v>1220106.71</c:v>
                </c:pt>
                <c:pt idx="3">
                  <c:v>1200000</c:v>
                </c:pt>
              </c:numCache>
            </c:numRef>
          </c:val>
        </c:ser>
        <c:marker val="1"/>
        <c:axId val="152065152"/>
        <c:axId val="152066688"/>
      </c:lineChart>
      <c:catAx>
        <c:axId val="152065152"/>
        <c:scaling>
          <c:orientation val="minMax"/>
        </c:scaling>
        <c:axPos val="b"/>
        <c:numFmt formatCode="#,##0" sourceLinked="1"/>
        <c:majorTickMark val="none"/>
        <c:tickLblPos val="nextTo"/>
        <c:crossAx val="152066688"/>
        <c:crosses val="autoZero"/>
        <c:auto val="1"/>
        <c:lblAlgn val="ctr"/>
        <c:lblOffset val="100"/>
      </c:catAx>
      <c:valAx>
        <c:axId val="152066688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majorTickMark val="none"/>
        <c:tickLblPos val="nextTo"/>
        <c:crossAx val="152065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128932957454432"/>
          <c:y val="0.23589117913161881"/>
          <c:w val="0.21224976507566146"/>
          <c:h val="0.56503220373903751"/>
        </c:manualLayout>
      </c:layout>
    </c:legend>
    <c:plotVisOnly val="1"/>
    <c:dispBlanksAs val="gap"/>
  </c:chart>
  <c:spPr>
    <a:solidFill>
      <a:schemeClr val="accent3">
        <a:lumMod val="20000"/>
        <a:lumOff val="80000"/>
      </a:schemeClr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 sz="1400"/>
              <a:t>Recaudación de Capital vs. Gasto</a:t>
            </a:r>
            <a:r>
              <a:rPr lang="es-ES" sz="1400" baseline="0"/>
              <a:t> de Capital</a:t>
            </a:r>
            <a:endParaRPr lang="es-ES" sz="1400"/>
          </a:p>
        </c:rich>
      </c:tx>
      <c:layout>
        <c:manualLayout>
          <c:xMode val="edge"/>
          <c:yMode val="edge"/>
          <c:x val="0.14272154125064265"/>
          <c:y val="2.6350461133069828E-2"/>
        </c:manualLayout>
      </c:layout>
    </c:title>
    <c:plotArea>
      <c:layout>
        <c:manualLayout>
          <c:layoutTarget val="inner"/>
          <c:xMode val="edge"/>
          <c:yMode val="edge"/>
          <c:x val="0.19987856157155615"/>
          <c:y val="0.19600800888031294"/>
          <c:w val="0.57322098655193876"/>
          <c:h val="0.65916529208552577"/>
        </c:manualLayout>
      </c:layout>
      <c:lineChart>
        <c:grouping val="standard"/>
        <c:ser>
          <c:idx val="0"/>
          <c:order val="0"/>
          <c:tx>
            <c:strRef>
              <c:f>'Presupuesto Tesorería'!$B$49</c:f>
              <c:strCache>
                <c:ptCount val="1"/>
                <c:pt idx="0">
                  <c:v>Recaudación de capital</c:v>
                </c:pt>
              </c:strCache>
            </c:strRef>
          </c:tx>
          <c:cat>
            <c:numRef>
              <c:f>('Presupuesto Tesorería'!$C$31,'Presupuesto Tesorería'!$E$31,'Presupuesto Tesorería'!$G$31,'Presupuesto Tesorería'!$I$31)</c:f>
              <c:numCache>
                <c:formatCode>#,##0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('Presupuesto Tesorería'!$C$49,'Presupuesto Tesorería'!$E$49,'Presupuesto Tesorería'!$G$49,'Presupuesto Tesorería'!$I$49)</c:f>
              <c:numCache>
                <c:formatCode>_-* #,##0.00\ [$€-C0A]_-;\-* #,##0.00\ [$€-C0A]_-;_-* "-"??\ [$€-C0A]_-;_-@_-</c:formatCode>
                <c:ptCount val="4"/>
                <c:pt idx="0">
                  <c:v>509000</c:v>
                </c:pt>
                <c:pt idx="1">
                  <c:v>356788.9</c:v>
                </c:pt>
                <c:pt idx="2">
                  <c:v>481165.08</c:v>
                </c:pt>
                <c:pt idx="3">
                  <c:v>180000</c:v>
                </c:pt>
              </c:numCache>
            </c:numRef>
          </c:val>
        </c:ser>
        <c:ser>
          <c:idx val="1"/>
          <c:order val="1"/>
          <c:tx>
            <c:strRef>
              <c:f>'Presupuesto Tesorería'!$B$21</c:f>
              <c:strCache>
                <c:ptCount val="1"/>
                <c:pt idx="0">
                  <c:v>Gasto de Capital</c:v>
                </c:pt>
              </c:strCache>
            </c:strRef>
          </c:tx>
          <c:cat>
            <c:numRef>
              <c:f>('Presupuesto Tesorería'!$C$31,'Presupuesto Tesorería'!$E$31,'Presupuesto Tesorería'!$G$31,'Presupuesto Tesorería'!$I$31)</c:f>
              <c:numCache>
                <c:formatCode>#,##0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('Presupuesto Tesorería'!$C$21,'Presupuesto Tesorería'!$E$21,'Presupuesto Tesorería'!$G$21,'Presupuesto Tesorería'!$I$21)</c:f>
              <c:numCache>
                <c:formatCode>_-* #,##0.00\ [$€-C0A]_-;\-* #,##0.00\ [$€-C0A]_-;_-* "-"??\ [$€-C0A]_-;_-@_-</c:formatCode>
                <c:ptCount val="4"/>
                <c:pt idx="0">
                  <c:v>476900.13</c:v>
                </c:pt>
                <c:pt idx="1">
                  <c:v>354131.97</c:v>
                </c:pt>
                <c:pt idx="2">
                  <c:v>270811.52999999997</c:v>
                </c:pt>
                <c:pt idx="3">
                  <c:v>200000</c:v>
                </c:pt>
              </c:numCache>
            </c:numRef>
          </c:val>
        </c:ser>
        <c:marker val="1"/>
        <c:axId val="152087552"/>
        <c:axId val="152105728"/>
      </c:lineChart>
      <c:catAx>
        <c:axId val="152087552"/>
        <c:scaling>
          <c:orientation val="minMax"/>
        </c:scaling>
        <c:axPos val="b"/>
        <c:numFmt formatCode="#,##0" sourceLinked="1"/>
        <c:majorTickMark val="none"/>
        <c:tickLblPos val="nextTo"/>
        <c:crossAx val="152105728"/>
        <c:crosses val="autoZero"/>
        <c:auto val="1"/>
        <c:lblAlgn val="ctr"/>
        <c:lblOffset val="100"/>
      </c:catAx>
      <c:valAx>
        <c:axId val="152105728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majorTickMark val="none"/>
        <c:tickLblPos val="nextTo"/>
        <c:crossAx val="152087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409611169737814"/>
          <c:y val="0.2626460427624413"/>
          <c:w val="0.21315474740915119"/>
          <c:h val="0.59639434398763369"/>
        </c:manualLayout>
      </c:layout>
    </c:legend>
    <c:plotVisOnly val="1"/>
    <c:dispBlanksAs val="gap"/>
  </c:chart>
  <c:spPr>
    <a:solidFill>
      <a:schemeClr val="accent3">
        <a:lumMod val="20000"/>
        <a:lumOff val="80000"/>
      </a:schemeClr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 b="1"/>
              <a:t>Comparativa "Pdte cobro vs dudoso cobro"</a:t>
            </a:r>
          </a:p>
        </c:rich>
      </c:tx>
    </c:title>
    <c:plotArea>
      <c:layout>
        <c:manualLayout>
          <c:layoutTarget val="inner"/>
          <c:xMode val="edge"/>
          <c:yMode val="edge"/>
          <c:x val="9.7465886939571145E-2"/>
          <c:y val="0.17216117216117224"/>
          <c:w val="0.62962962962963043"/>
          <c:h val="0.70329670329670335"/>
        </c:manualLayout>
      </c:layout>
      <c:areaChart>
        <c:grouping val="percentStacked"/>
        <c:ser>
          <c:idx val="1"/>
          <c:order val="0"/>
          <c:tx>
            <c:strRef>
              <c:f>'Magnitudes financiesras'!$J$6</c:f>
              <c:strCache>
                <c:ptCount val="1"/>
                <c:pt idx="0">
                  <c:v>DUDOSO COBRO</c:v>
                </c:pt>
              </c:strCache>
            </c:strRef>
          </c:tx>
          <c:cat>
            <c:numRef>
              <c:f>('Magnitudes financiesras'!$B$7,'Magnitudes financiesras'!$C$7,'Magnitudes financiesras'!$D$7,'Magnitudes financiesras'!$E$7)</c:f>
              <c:numCache>
                <c:formatCode>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('Magnitudes financiesras'!$B$30,'Magnitudes financiesras'!$C$30,'Magnitudes financiesras'!$D$30,'Magnitudes financiesras'!$E$30)</c:f>
              <c:numCache>
                <c:formatCode>#,##0.00\ "€";[Red]\-#,##0.00\ "€"</c:formatCode>
                <c:ptCount val="4"/>
                <c:pt idx="0">
                  <c:v>79912.899999999994</c:v>
                </c:pt>
                <c:pt idx="1">
                  <c:v>84948.67</c:v>
                </c:pt>
                <c:pt idx="2">
                  <c:v>83868.75</c:v>
                </c:pt>
                <c:pt idx="3">
                  <c:v>599247.21</c:v>
                </c:pt>
              </c:numCache>
            </c:numRef>
          </c:val>
        </c:ser>
        <c:ser>
          <c:idx val="0"/>
          <c:order val="1"/>
          <c:tx>
            <c:strRef>
              <c:f>'Magnitudes financiesras'!$I$6</c:f>
              <c:strCache>
                <c:ptCount val="1"/>
                <c:pt idx="0">
                  <c:v>PDTE COBRO</c:v>
                </c:pt>
              </c:strCache>
            </c:strRef>
          </c:tx>
          <c:cat>
            <c:numRef>
              <c:f>('Magnitudes financiesras'!$B$7,'Magnitudes financiesras'!$C$7,'Magnitudes financiesras'!$D$7,'Magnitudes financiesras'!$E$7)</c:f>
              <c:numCache>
                <c:formatCode>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('Magnitudes financiesras'!$B$13,'Magnitudes financiesras'!$C$13,'Magnitudes financiesras'!$D$13,'Magnitudes financiesras'!$E$13)</c:f>
              <c:numCache>
                <c:formatCode>#,##0.00\ "€";[Red]\-#,##0.00\ "€"</c:formatCode>
                <c:ptCount val="4"/>
                <c:pt idx="0">
                  <c:v>321336.92</c:v>
                </c:pt>
                <c:pt idx="1">
                  <c:v>1083100.7699999998</c:v>
                </c:pt>
                <c:pt idx="2">
                  <c:v>1311484.43</c:v>
                </c:pt>
                <c:pt idx="3">
                  <c:v>1130000</c:v>
                </c:pt>
              </c:numCache>
            </c:numRef>
          </c:val>
        </c:ser>
        <c:axId val="153901696"/>
        <c:axId val="153919872"/>
      </c:areaChart>
      <c:catAx>
        <c:axId val="153901696"/>
        <c:scaling>
          <c:orientation val="minMax"/>
        </c:scaling>
        <c:axPos val="b"/>
        <c:numFmt formatCode="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3919872"/>
        <c:crosses val="autoZero"/>
        <c:auto val="1"/>
        <c:lblAlgn val="ctr"/>
        <c:lblOffset val="100"/>
      </c:catAx>
      <c:valAx>
        <c:axId val="153919872"/>
        <c:scaling>
          <c:orientation val="minMax"/>
        </c:scaling>
        <c:axPos val="l"/>
        <c:majorGridlines/>
        <c:numFmt formatCode="0%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3901696"/>
        <c:crosses val="autoZero"/>
        <c:crossBetween val="midCat"/>
      </c:valAx>
    </c:plotArea>
    <c:legend>
      <c:legendPos val="r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zero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Evolución del Ahorro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9213079430019833"/>
          <c:y val="0.17021640106490124"/>
          <c:w val="0.77899150040453691"/>
          <c:h val="0.72688905969608808"/>
        </c:manualLayout>
      </c:layout>
      <c:lineChart>
        <c:grouping val="standard"/>
        <c:ser>
          <c:idx val="0"/>
          <c:order val="0"/>
          <c:tx>
            <c:strRef>
              <c:f>'Evolución Presupuestaria'!$B$68</c:f>
              <c:strCache>
                <c:ptCount val="1"/>
                <c:pt idx="0">
                  <c:v>AHORRO BRUTO</c:v>
                </c:pt>
              </c:strCache>
            </c:strRef>
          </c:tx>
          <c:cat>
            <c:numRef>
              <c:f>('Evolución Presupuestaria'!$C$54,'Evolución Presupuestaria'!$D$54,'Evolución Presupuestaria'!$E$54,'Evolución Presupuestaria'!$F$54)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 formatCode="0">
                  <c:v>2025</c:v>
                </c:pt>
              </c:numCache>
            </c:numRef>
          </c:cat>
          <c:val>
            <c:numRef>
              <c:f>('Evolución Presupuestaria'!$C$68,'Evolución Presupuestaria'!$D$68,'Evolución Presupuestaria'!$E$68,'Evolución Presupuestaria'!$F$68)</c:f>
              <c:numCache>
                <c:formatCode>#,##0.00\ "€";[Red]\-#,##0.00\ "€"</c:formatCode>
                <c:ptCount val="4"/>
                <c:pt idx="0">
                  <c:v>87381.489999999991</c:v>
                </c:pt>
                <c:pt idx="1">
                  <c:v>148824.57999999984</c:v>
                </c:pt>
                <c:pt idx="2">
                  <c:v>186837</c:v>
                </c:pt>
                <c:pt idx="3">
                  <c:v>215000</c:v>
                </c:pt>
              </c:numCache>
            </c:numRef>
          </c:val>
        </c:ser>
        <c:ser>
          <c:idx val="1"/>
          <c:order val="1"/>
          <c:tx>
            <c:v>AHORRO CTE: Ahorro Bruto-Cap 9 Gastos</c:v>
          </c:tx>
          <c:cat>
            <c:numRef>
              <c:f>('Evolución Presupuestaria'!$C$54,'Evolución Presupuestaria'!$D$54,'Evolución Presupuestaria'!$E$54,'Evolución Presupuestaria'!$F$54)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 formatCode="0">
                  <c:v>2025</c:v>
                </c:pt>
              </c:numCache>
            </c:numRef>
          </c:cat>
          <c:val>
            <c:numRef>
              <c:f>('Evolución Presupuestaria'!$C$70,'Evolución Presupuestaria'!$D$70,'Evolución Presupuestaria'!$E$70,'Evolución Presupuestaria'!$F$70)</c:f>
              <c:numCache>
                <c:formatCode>#,##0.00\ "€";[Red]\-#,##0.00\ "€"</c:formatCode>
                <c:ptCount val="4"/>
                <c:pt idx="0">
                  <c:v>73722.359999999986</c:v>
                </c:pt>
                <c:pt idx="1">
                  <c:v>122253.46999999984</c:v>
                </c:pt>
                <c:pt idx="2">
                  <c:v>146917.01999999999</c:v>
                </c:pt>
                <c:pt idx="3">
                  <c:v>215000</c:v>
                </c:pt>
              </c:numCache>
            </c:numRef>
          </c:val>
        </c:ser>
        <c:ser>
          <c:idx val="2"/>
          <c:order val="2"/>
          <c:tx>
            <c:v>AHORRO CAPITAL</c:v>
          </c:tx>
          <c:cat>
            <c:numRef>
              <c:f>('Evolución Presupuestaria'!$C$54,'Evolución Presupuestaria'!$D$54,'Evolución Presupuestaria'!$E$54,'Evolución Presupuestaria'!$F$54)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 formatCode="0">
                  <c:v>2025</c:v>
                </c:pt>
              </c:numCache>
            </c:numRef>
          </c:cat>
          <c:val>
            <c:numRef>
              <c:f>('Evolución Presupuestaria'!$C$81,'Evolución Presupuestaria'!$D$81,'Evolución Presupuestaria'!$E$81,'Evolución Presupuestaria'!$F$81)</c:f>
              <c:numCache>
                <c:formatCode>#,##0.00\ "€";[Red]\-#,##0.00\ "€"</c:formatCode>
                <c:ptCount val="4"/>
                <c:pt idx="0">
                  <c:v>45791.200000000012</c:v>
                </c:pt>
                <c:pt idx="1">
                  <c:v>29228.040000000008</c:v>
                </c:pt>
                <c:pt idx="2">
                  <c:v>250273.53000000003</c:v>
                </c:pt>
                <c:pt idx="3">
                  <c:v>-20000</c:v>
                </c:pt>
              </c:numCache>
            </c:numRef>
          </c:val>
        </c:ser>
        <c:marker val="1"/>
        <c:axId val="149582976"/>
        <c:axId val="149584512"/>
      </c:lineChart>
      <c:catAx>
        <c:axId val="149582976"/>
        <c:scaling>
          <c:orientation val="minMax"/>
        </c:scaling>
        <c:axPos val="b"/>
        <c:numFmt formatCode="#,##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49584512"/>
        <c:crosses val="autoZero"/>
        <c:auto val="1"/>
        <c:lblAlgn val="ctr"/>
        <c:lblOffset val="100"/>
      </c:catAx>
      <c:valAx>
        <c:axId val="149584512"/>
        <c:scaling>
          <c:orientation val="minMax"/>
        </c:scaling>
        <c:axPos val="l"/>
        <c:majorGridlines/>
        <c:numFmt formatCode="#,##0.00\ &quot;€&quot;;[Red]\-#,##0.00\ &quot;€&quot;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49582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466815154081895E-2"/>
          <c:y val="0.92424139290281015"/>
          <c:w val="0.87690476937394768"/>
          <c:h val="5.3981329256919786E-2"/>
        </c:manualLayout>
      </c:layout>
      <c:spPr>
        <a:ln w="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Comparativa Remanente de Tesorería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v>RTGFA</c:v>
          </c:tx>
          <c:cat>
            <c:numRef>
              <c:f>('Magnitudes financiesras'!$B$7,'Magnitudes financiesras'!$C$7,'Magnitudes financiesras'!$D$7,'Magnitudes financiesras'!$E$7)</c:f>
              <c:numCache>
                <c:formatCode>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('Magnitudes financiesras'!$B$31,'Magnitudes financiesras'!$C$31,'Magnitudes financiesras'!$D$31,'Magnitudes financiesras'!$E$31)</c:f>
              <c:numCache>
                <c:formatCode>#,##0.00\ "€";[Red]\-#,##0.00\ "€"</c:formatCode>
                <c:ptCount val="4"/>
                <c:pt idx="0">
                  <c:v>51540.89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RTGG</c:v>
          </c:tx>
          <c:cat>
            <c:numRef>
              <c:f>('Magnitudes financiesras'!$B$7,'Magnitudes financiesras'!$C$7,'Magnitudes financiesras'!$D$7,'Magnitudes financiesras'!$E$7)</c:f>
              <c:numCache>
                <c:formatCode>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('Magnitudes financiesras'!$B$33,'Magnitudes financiesras'!$C$33,'Magnitudes financiesras'!$D$33,'Magnitudes financiesras'!$E$33)</c:f>
              <c:numCache>
                <c:formatCode>#,##0.00\ "€";[Red]\-#,##0.00\ "€"</c:formatCode>
                <c:ptCount val="4"/>
                <c:pt idx="0">
                  <c:v>-120735.10000000002</c:v>
                </c:pt>
                <c:pt idx="1">
                  <c:v>75193.339999999778</c:v>
                </c:pt>
                <c:pt idx="2">
                  <c:v>467483.49999999988</c:v>
                </c:pt>
                <c:pt idx="3">
                  <c:v>-41247.209999999963</c:v>
                </c:pt>
              </c:numCache>
            </c:numRef>
          </c:val>
        </c:ser>
        <c:ser>
          <c:idx val="2"/>
          <c:order val="2"/>
          <c:tx>
            <c:v>RTGG ajustado</c:v>
          </c:tx>
          <c:cat>
            <c:numRef>
              <c:f>('Magnitudes financiesras'!$B$7,'Magnitudes financiesras'!$C$7,'Magnitudes financiesras'!$D$7,'Magnitudes financiesras'!$E$7)</c:f>
              <c:numCache>
                <c:formatCode>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('Magnitudes financiesras'!$B$39,'Magnitudes financiesras'!$C$39,'Magnitudes financiesras'!$D$39,'Magnitudes financiesras'!$E$39)</c:f>
              <c:numCache>
                <c:formatCode>#,##0.00\ "€";[Red]\-#,##0.00\ "€"</c:formatCode>
                <c:ptCount val="4"/>
                <c:pt idx="0">
                  <c:v>-121324.99000000002</c:v>
                </c:pt>
                <c:pt idx="1">
                  <c:v>5183.0399999997744</c:v>
                </c:pt>
                <c:pt idx="2">
                  <c:v>467483.49999999988</c:v>
                </c:pt>
                <c:pt idx="3">
                  <c:v>-43547.209999999963</c:v>
                </c:pt>
              </c:numCache>
            </c:numRef>
          </c:val>
        </c:ser>
        <c:marker val="1"/>
        <c:axId val="153961984"/>
        <c:axId val="153963520"/>
      </c:lineChart>
      <c:catAx>
        <c:axId val="153961984"/>
        <c:scaling>
          <c:orientation val="minMax"/>
        </c:scaling>
        <c:axPos val="b"/>
        <c:numFmt formatCode="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3963520"/>
        <c:crosses val="autoZero"/>
        <c:auto val="1"/>
        <c:lblAlgn val="ctr"/>
        <c:lblOffset val="100"/>
      </c:catAx>
      <c:valAx>
        <c:axId val="153963520"/>
        <c:scaling>
          <c:orientation val="minMax"/>
        </c:scaling>
        <c:axPos val="l"/>
        <c:majorGridlines/>
        <c:numFmt formatCode="#,##0.00\ &quot;€&quot;;[Red]\-#,##0.00\ &quot;€&quot;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3961984"/>
        <c:crosses val="autoZero"/>
        <c:crossBetween val="between"/>
      </c:valAx>
    </c:plotArea>
    <c:legend>
      <c:legendPos val="b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Evolución Ahorro Neto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9384741086468671"/>
          <c:y val="0.17585115690325931"/>
          <c:w val="0.77203745054256334"/>
          <c:h val="0.69421566984977945"/>
        </c:manualLayout>
      </c:layout>
      <c:lineChart>
        <c:grouping val="standard"/>
        <c:ser>
          <c:idx val="0"/>
          <c:order val="0"/>
          <c:cat>
            <c:numRef>
              <c:f>('Magnitudes financiesras'!$B$58,'Magnitudes financiesras'!$C$58,'Magnitudes financiesras'!$D$58,'Magnitudes financiesras'!$E$58)</c:f>
              <c:numCache>
                <c:formatCode>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('Magnitudes financiesras'!$B$65,'Magnitudes financiesras'!$C$65,'Magnitudes financiesras'!$D$65,'Magnitudes financiesras'!$E$65)</c:f>
              <c:numCache>
                <c:formatCode>#,##0.00\ "€";[Red]\-#,##0.00\ "€"</c:formatCode>
                <c:ptCount val="4"/>
                <c:pt idx="0">
                  <c:v>73722.359999999957</c:v>
                </c:pt>
                <c:pt idx="1">
                  <c:v>122253.46999999986</c:v>
                </c:pt>
                <c:pt idx="2">
                  <c:v>146917.01999999999</c:v>
                </c:pt>
                <c:pt idx="3">
                  <c:v>156494.14446538955</c:v>
                </c:pt>
              </c:numCache>
            </c:numRef>
          </c:val>
        </c:ser>
        <c:marker val="1"/>
        <c:axId val="153995904"/>
        <c:axId val="154005888"/>
      </c:lineChart>
      <c:catAx>
        <c:axId val="153995904"/>
        <c:scaling>
          <c:orientation val="minMax"/>
        </c:scaling>
        <c:axPos val="b"/>
        <c:numFmt formatCode="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4005888"/>
        <c:crosses val="autoZero"/>
        <c:auto val="1"/>
        <c:lblAlgn val="ctr"/>
        <c:lblOffset val="100"/>
      </c:catAx>
      <c:valAx>
        <c:axId val="154005888"/>
        <c:scaling>
          <c:orientation val="minMax"/>
        </c:scaling>
        <c:axPos val="l"/>
        <c:majorGridlines/>
        <c:numFmt formatCode="#,##0.00\ &quot;€&quot;;[Red]\-#,##0.00\ &quot;€&quot;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3995904"/>
        <c:crosses val="autoZero"/>
        <c:crossBetween val="between"/>
      </c:valAx>
    </c:plotArea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plotArea>
      <c:layout>
        <c:manualLayout>
          <c:layoutTarget val="inner"/>
          <c:xMode val="edge"/>
          <c:yMode val="edge"/>
          <c:x val="0.11654515407796252"/>
          <c:y val="0.17218759113444151"/>
          <c:w val="0.83855602306917865"/>
          <c:h val="0.70058617672790835"/>
        </c:manualLayout>
      </c:layout>
      <c:lineChart>
        <c:grouping val="standard"/>
        <c:ser>
          <c:idx val="0"/>
          <c:order val="0"/>
          <c:tx>
            <c:strRef>
              <c:f>'Magnitudes financiesras'!$A$66</c:f>
              <c:strCache>
                <c:ptCount val="1"/>
                <c:pt idx="0">
                  <c:v>% AHORRO NETO</c:v>
                </c:pt>
              </c:strCache>
            </c:strRef>
          </c:tx>
          <c:cat>
            <c:numRef>
              <c:f>('Magnitudes financiesras'!$B$58,'Magnitudes financiesras'!$C$58,'Magnitudes financiesras'!$D$58,'Magnitudes financiesras'!$E$58)</c:f>
              <c:numCache>
                <c:formatCode>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('Magnitudes financiesras'!$B$66,'Magnitudes financiesras'!$C$66,'Magnitudes financiesras'!$D$66,'Magnitudes financiesras'!$E$66)</c:f>
              <c:numCache>
                <c:formatCode>0.00%</c:formatCode>
                <c:ptCount val="4"/>
                <c:pt idx="0">
                  <c:v>4.2737301210520211E-2</c:v>
                </c:pt>
                <c:pt idx="1">
                  <c:v>6.2264989124512261E-2</c:v>
                </c:pt>
                <c:pt idx="2">
                  <c:v>0.10442281304914465</c:v>
                </c:pt>
                <c:pt idx="3" formatCode="General">
                  <c:v>0.11059656852677706</c:v>
                </c:pt>
              </c:numCache>
            </c:numRef>
          </c:val>
        </c:ser>
        <c:marker val="1"/>
        <c:axId val="153820544"/>
        <c:axId val="153834624"/>
      </c:lineChart>
      <c:catAx>
        <c:axId val="153820544"/>
        <c:scaling>
          <c:orientation val="minMax"/>
        </c:scaling>
        <c:axPos val="b"/>
        <c:numFmt formatCode="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3834624"/>
        <c:crosses val="autoZero"/>
        <c:auto val="1"/>
        <c:lblAlgn val="ctr"/>
        <c:lblOffset val="100"/>
      </c:catAx>
      <c:valAx>
        <c:axId val="153834624"/>
        <c:scaling>
          <c:orientation val="minMax"/>
        </c:scaling>
        <c:axPos val="l"/>
        <c:majorGridlines/>
        <c:numFmt formatCode="0.00%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3820544"/>
        <c:crosses val="autoZero"/>
        <c:crossBetween val="between"/>
      </c:valAx>
    </c:plotArea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Evolución Deuda Viva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8940507436570439"/>
          <c:y val="0.16640948404939343"/>
          <c:w val="0.78281714785651757"/>
          <c:h val="0.71063362046187251"/>
        </c:manualLayout>
      </c:layout>
      <c:lineChart>
        <c:grouping val="standard"/>
        <c:ser>
          <c:idx val="0"/>
          <c:order val="0"/>
          <c:cat>
            <c:numRef>
              <c:f>('Magnitudes financiesras'!$B$91,'Magnitudes financiesras'!$C$91,'Magnitudes financiesras'!$D$91,'Magnitudes financiesras'!$E$91)</c:f>
              <c:numCache>
                <c:formatCode>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('Magnitudes financiesras'!$B$96,'Magnitudes financiesras'!$C$96,'Magnitudes financiesras'!$D$96,'Magnitudes financiesras'!$E$96)</c:f>
              <c:numCache>
                <c:formatCode>#,##0.00\ "€";[Red]#,##0.00\ "€"</c:formatCode>
                <c:ptCount val="4"/>
                <c:pt idx="0">
                  <c:v>187498.12</c:v>
                </c:pt>
                <c:pt idx="1">
                  <c:v>272624.48</c:v>
                </c:pt>
                <c:pt idx="2">
                  <c:v>471129.82</c:v>
                </c:pt>
                <c:pt idx="3">
                  <c:v>400261.68</c:v>
                </c:pt>
              </c:numCache>
            </c:numRef>
          </c:val>
        </c:ser>
        <c:marker val="1"/>
        <c:axId val="153858432"/>
        <c:axId val="153859968"/>
      </c:lineChart>
      <c:catAx>
        <c:axId val="153858432"/>
        <c:scaling>
          <c:orientation val="minMax"/>
        </c:scaling>
        <c:axPos val="b"/>
        <c:numFmt formatCode="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3859968"/>
        <c:crosses val="autoZero"/>
        <c:auto val="1"/>
        <c:lblAlgn val="ctr"/>
        <c:lblOffset val="100"/>
      </c:catAx>
      <c:valAx>
        <c:axId val="153859968"/>
        <c:scaling>
          <c:orientation val="minMax"/>
        </c:scaling>
        <c:axPos val="l"/>
        <c:majorGridlines/>
        <c:numFmt formatCode="#,##0.00\ &quot;€&quot;;[Red]#,##0.00\ &quot;€&quot;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3858432"/>
        <c:crosses val="autoZero"/>
        <c:crossBetween val="between"/>
      </c:valAx>
    </c:plotArea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/>
              <a:t>% NIVEL ENDEUDAMIENTO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'Magnitudes financiesras'!$A$98</c:f>
              <c:strCache>
                <c:ptCount val="1"/>
                <c:pt idx="0">
                  <c:v>% NIVEL ENDEUDAMIENTO</c:v>
                </c:pt>
              </c:strCache>
            </c:strRef>
          </c:tx>
          <c:cat>
            <c:numRef>
              <c:f>('Magnitudes financiesras'!$B$91,'Magnitudes financiesras'!$C$91,'Magnitudes financiesras'!$D$91,'Magnitudes financiesras'!$E$91)</c:f>
              <c:numCache>
                <c:formatCode>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('Magnitudes financiesras'!$B$98,'Magnitudes financiesras'!$C$98,'Magnitudes financiesras'!$D$98,'Magnitudes financiesras'!$E$98)</c:f>
              <c:numCache>
                <c:formatCode>0.00%</c:formatCode>
                <c:ptCount val="4"/>
                <c:pt idx="0">
                  <c:v>0.10869380240738724</c:v>
                </c:pt>
                <c:pt idx="1">
                  <c:v>0.13885053963929064</c:v>
                </c:pt>
                <c:pt idx="2">
                  <c:v>0.33486046147503656</c:v>
                </c:pt>
                <c:pt idx="3">
                  <c:v>0.28287044522968197</c:v>
                </c:pt>
              </c:numCache>
            </c:numRef>
          </c:val>
        </c:ser>
        <c:marker val="1"/>
        <c:axId val="154076288"/>
        <c:axId val="154077824"/>
      </c:lineChart>
      <c:catAx>
        <c:axId val="154076288"/>
        <c:scaling>
          <c:orientation val="minMax"/>
        </c:scaling>
        <c:axPos val="b"/>
        <c:numFmt formatCode="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4077824"/>
        <c:crosses val="autoZero"/>
        <c:auto val="1"/>
        <c:lblAlgn val="ctr"/>
        <c:lblOffset val="100"/>
      </c:catAx>
      <c:valAx>
        <c:axId val="154077824"/>
        <c:scaling>
          <c:orientation val="minMax"/>
        </c:scaling>
        <c:axPos val="l"/>
        <c:majorGridlines/>
        <c:numFmt formatCode="0.00%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4076288"/>
        <c:crosses val="autoZero"/>
        <c:crossBetween val="between"/>
      </c:valAx>
    </c:plotArea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Evolucion de Ingresos y gastos no finacieros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3.0555555555555572E-2"/>
          <c:y val="0.27873869932925094"/>
          <c:w val="0.93888888888888933"/>
          <c:h val="0.58014617964421067"/>
        </c:manualLayout>
      </c:layout>
      <c:lineChart>
        <c:grouping val="standard"/>
        <c:ser>
          <c:idx val="0"/>
          <c:order val="0"/>
          <c:tx>
            <c:v>Ingresos no financieros</c:v>
          </c:tx>
          <c:dLbls>
            <c:dLbl>
              <c:idx val="0"/>
              <c:layout>
                <c:manualLayout>
                  <c:x val="-9.4444444444444511E-2"/>
                  <c:y val="-3.7037037037037056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8.3333333333333367E-3"/>
                  <c:y val="-2.7777777777777821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6.9444444444444503E-2"/>
                  <c:y val="-4.1666666666666664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t"/>
            <c:showVal val="1"/>
          </c:dLbls>
          <c:cat>
            <c:numRef>
              <c:f>('Reglas Fiscales'!$C$7,'Reglas Fiscales'!$D$7,'Reglas Fiscales'!$E$7,'Reglas Fiscales'!$F$7)</c:f>
              <c:numCache>
                <c:formatCode>0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('Reglas Fiscales'!$C$15,'Reglas Fiscales'!$D$15,'Reglas Fiscales'!$E$15,'Reglas Fiscales'!$F$15)</c:f>
              <c:numCache>
                <c:formatCode>#,##0.00\ "€";[Red]\-#,##0.00\ "€"</c:formatCode>
                <c:ptCount val="4"/>
                <c:pt idx="0">
                  <c:v>2234044.2599999998</c:v>
                </c:pt>
                <c:pt idx="1">
                  <c:v>2272594.8199999998</c:v>
                </c:pt>
                <c:pt idx="2">
                  <c:v>1585618.47</c:v>
                </c:pt>
                <c:pt idx="3">
                  <c:v>1595000</c:v>
                </c:pt>
              </c:numCache>
            </c:numRef>
          </c:val>
        </c:ser>
        <c:ser>
          <c:idx val="1"/>
          <c:order val="1"/>
          <c:tx>
            <c:v>Gastos no financieros</c:v>
          </c:tx>
          <c:dLbls>
            <c:dLbl>
              <c:idx val="1"/>
              <c:layout>
                <c:manualLayout>
                  <c:x val="-0.11388888888888885"/>
                  <c:y val="6.9444444444444503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b"/>
            <c:showVal val="1"/>
          </c:dLbls>
          <c:cat>
            <c:numRef>
              <c:f>('Reglas Fiscales'!$C$7,'Reglas Fiscales'!$D$7,'Reglas Fiscales'!$E$7,'Reglas Fiscales'!$F$7)</c:f>
              <c:numCache>
                <c:formatCode>0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('Reglas Fiscales'!$C$24,'Reglas Fiscales'!$D$24,'Reglas Fiscales'!$E$24,'Reglas Fiscales'!$F$24)</c:f>
              <c:numCache>
                <c:formatCode>#,##0.00\ "€";[Red]\-#,##0.00\ "€"</c:formatCode>
                <c:ptCount val="4"/>
                <c:pt idx="0">
                  <c:v>2100871.5699999998</c:v>
                </c:pt>
                <c:pt idx="1">
                  <c:v>2142174.67</c:v>
                </c:pt>
                <c:pt idx="2">
                  <c:v>1450998.26</c:v>
                </c:pt>
                <c:pt idx="3">
                  <c:v>1400000</c:v>
                </c:pt>
              </c:numCache>
            </c:numRef>
          </c:val>
        </c:ser>
        <c:dLbls>
          <c:showVal val="1"/>
        </c:dLbls>
        <c:marker val="1"/>
        <c:axId val="154206208"/>
        <c:axId val="154207744"/>
      </c:lineChart>
      <c:catAx>
        <c:axId val="154206208"/>
        <c:scaling>
          <c:orientation val="minMax"/>
        </c:scaling>
        <c:axPos val="b"/>
        <c:numFmt formatCode="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4207744"/>
        <c:crosses val="autoZero"/>
        <c:auto val="1"/>
        <c:lblAlgn val="ctr"/>
        <c:lblOffset val="100"/>
      </c:catAx>
      <c:valAx>
        <c:axId val="154207744"/>
        <c:scaling>
          <c:orientation val="minMax"/>
        </c:scaling>
        <c:delete val="1"/>
        <c:axPos val="l"/>
        <c:numFmt formatCode="#,##0.00\ &quot;€&quot;;[Red]\-#,##0.00\ &quot;€&quot;" sourceLinked="1"/>
        <c:tickLblPos val="none"/>
        <c:crossAx val="154206208"/>
        <c:crosses val="autoZero"/>
        <c:crossBetween val="between"/>
      </c:valAx>
    </c:plotArea>
    <c:legend>
      <c:legendPos val="t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Evolución Estabilidad Presupuestaria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Superávit/Déficit no financiero</c:v>
          </c:tx>
          <c:cat>
            <c:numRef>
              <c:f>('Reglas Fiscales'!$C$7,'Reglas Fiscales'!$D$7,'Reglas Fiscales'!$E$7,'Reglas Fiscales'!$F$7)</c:f>
              <c:numCache>
                <c:formatCode>0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('Reglas Fiscales'!$C$26,'Reglas Fiscales'!$D$26,'Reglas Fiscales'!$E$26,'Reglas Fiscales'!$F$26)</c:f>
              <c:numCache>
                <c:formatCode>#,##0.00\ "€";[Red]\-#,##0.00\ "€"</c:formatCode>
                <c:ptCount val="4"/>
                <c:pt idx="0">
                  <c:v>133172.68999999994</c:v>
                </c:pt>
                <c:pt idx="1">
                  <c:v>130420.14999999991</c:v>
                </c:pt>
                <c:pt idx="2">
                  <c:v>134620.20999999996</c:v>
                </c:pt>
                <c:pt idx="3">
                  <c:v>195000</c:v>
                </c:pt>
              </c:numCache>
            </c:numRef>
          </c:val>
        </c:ser>
        <c:ser>
          <c:idx val="1"/>
          <c:order val="1"/>
          <c:tx>
            <c:v>Capacidad/Necesidad de 
Financiación</c:v>
          </c:tx>
          <c:cat>
            <c:numRef>
              <c:f>('Reglas Fiscales'!$C$7,'Reglas Fiscales'!$D$7,'Reglas Fiscales'!$E$7,'Reglas Fiscales'!$F$7)</c:f>
              <c:numCache>
                <c:formatCode>0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('Reglas Fiscales'!$C$28,'Reglas Fiscales'!$D$28,'Reglas Fiscales'!$E$28,'Reglas Fiscales'!$F$28)</c:f>
              <c:numCache>
                <c:formatCode>#,##0.00\ "€";[Red]\-#,##0.00\ "€"</c:formatCode>
                <c:ptCount val="4"/>
                <c:pt idx="0">
                  <c:v>143172.68999999994</c:v>
                </c:pt>
                <c:pt idx="1">
                  <c:v>118420.14999999991</c:v>
                </c:pt>
                <c:pt idx="2">
                  <c:v>148620.20999999996</c:v>
                </c:pt>
                <c:pt idx="3">
                  <c:v>165000</c:v>
                </c:pt>
              </c:numCache>
            </c:numRef>
          </c:val>
        </c:ser>
        <c:marker val="1"/>
        <c:axId val="154232704"/>
        <c:axId val="154234240"/>
      </c:lineChart>
      <c:catAx>
        <c:axId val="154232704"/>
        <c:scaling>
          <c:orientation val="minMax"/>
        </c:scaling>
        <c:axPos val="b"/>
        <c:numFmt formatCode="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4234240"/>
        <c:crosses val="autoZero"/>
        <c:auto val="1"/>
        <c:lblAlgn val="ctr"/>
        <c:lblOffset val="100"/>
      </c:catAx>
      <c:valAx>
        <c:axId val="154234240"/>
        <c:scaling>
          <c:orientation val="minMax"/>
        </c:scaling>
        <c:axPos val="l"/>
        <c:majorGridlines/>
        <c:numFmt formatCode="#,##0.00\ &quot;€&quot;;[Red]\-#,##0.00\ &quot;€&quot;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4232704"/>
        <c:crosses val="autoZero"/>
        <c:crossBetween val="between"/>
      </c:valAx>
    </c:plotArea>
    <c:legend>
      <c:legendPos val="b"/>
      <c:layout/>
      <c:spPr>
        <a:solidFill>
          <a:schemeClr val="accent3">
            <a:lumMod val="20000"/>
            <a:lumOff val="80000"/>
          </a:schemeClr>
        </a:solidFill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Evolución del Gasto Computable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1605774278215231"/>
          <c:y val="0.17218759113444151"/>
          <c:w val="0.76449781277340434"/>
          <c:h val="0.59819006999125035"/>
        </c:manualLayout>
      </c:layout>
      <c:lineChart>
        <c:grouping val="standard"/>
        <c:ser>
          <c:idx val="0"/>
          <c:order val="0"/>
          <c:tx>
            <c:v>Gasto Computable</c:v>
          </c:tx>
          <c:cat>
            <c:numRef>
              <c:f>('Reglas Fiscales'!$C$37,'Reglas Fiscales'!$D$37,'Reglas Fiscales'!$E$37,'Reglas Fiscales'!$F$37)</c:f>
              <c:numCache>
                <c:formatCode>0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('Reglas Fiscales'!$C$49,'Reglas Fiscales'!$D$49,'Reglas Fiscales'!$E$49,'Reglas Fiscales'!$F$49)</c:f>
              <c:numCache>
                <c:formatCode>#,##0.00\ "€";[Red]\-#,##0.00\ "€"</c:formatCode>
                <c:ptCount val="4"/>
                <c:pt idx="0">
                  <c:v>2006886.3599999999</c:v>
                </c:pt>
                <c:pt idx="1">
                  <c:v>2030812.4100000001</c:v>
                </c:pt>
                <c:pt idx="2">
                  <c:v>2932351.27</c:v>
                </c:pt>
                <c:pt idx="3">
                  <c:v>2780000</c:v>
                </c:pt>
              </c:numCache>
            </c:numRef>
          </c:val>
        </c:ser>
        <c:marker val="1"/>
        <c:axId val="154258432"/>
        <c:axId val="154268416"/>
      </c:lineChart>
      <c:catAx>
        <c:axId val="154258432"/>
        <c:scaling>
          <c:orientation val="minMax"/>
        </c:scaling>
        <c:axPos val="b"/>
        <c:numFmt formatCode="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4268416"/>
        <c:crosses val="autoZero"/>
        <c:auto val="1"/>
        <c:lblAlgn val="ctr"/>
        <c:lblOffset val="100"/>
      </c:catAx>
      <c:valAx>
        <c:axId val="154268416"/>
        <c:scaling>
          <c:orientation val="minMax"/>
        </c:scaling>
        <c:axPos val="l"/>
        <c:majorGridlines/>
        <c:numFmt formatCode="#,##0.00\ &quot;€&quot;;[Red]\-#,##0.00\ &quot;€&quot;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4258432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ORN </a:t>
            </a:r>
          </a:p>
        </c:rich>
      </c:tx>
    </c:title>
    <c:plotArea>
      <c:layout>
        <c:manualLayout>
          <c:layoutTarget val="inner"/>
          <c:xMode val="edge"/>
          <c:yMode val="edge"/>
          <c:x val="0.26371358752569735"/>
          <c:y val="0.22333976532835739"/>
          <c:w val="0.68544561240189905"/>
          <c:h val="0.62781458728817963"/>
        </c:manualLayout>
      </c:layout>
      <c:lineChart>
        <c:grouping val="standard"/>
        <c:ser>
          <c:idx val="0"/>
          <c:order val="0"/>
          <c:tx>
            <c:v>ORN AYTO</c:v>
          </c:tx>
          <c:cat>
            <c:numRef>
              <c:f>'Proyección Presupuestaria'!$C$6:$F$6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'Proyección Presupuestaria'!$C$23:$F$23</c:f>
              <c:numCache>
                <c:formatCode>_-* #,##0.00\ [$€-C0A]_-;\-* #,##0.00\ [$€-C0A]_-;_-* "-"??\ [$€-C0A]_-;_-@_-</c:formatCode>
                <c:ptCount val="4"/>
                <c:pt idx="0">
                  <c:v>1400000</c:v>
                </c:pt>
                <c:pt idx="1">
                  <c:v>1419000</c:v>
                </c:pt>
                <c:pt idx="2">
                  <c:v>1422770</c:v>
                </c:pt>
                <c:pt idx="3">
                  <c:v>1427549.9000000001</c:v>
                </c:pt>
              </c:numCache>
            </c:numRef>
          </c:val>
        </c:ser>
        <c:marker val="1"/>
        <c:axId val="154624768"/>
        <c:axId val="154626304"/>
      </c:lineChart>
      <c:catAx>
        <c:axId val="154624768"/>
        <c:scaling>
          <c:orientation val="minMax"/>
        </c:scaling>
        <c:axPos val="b"/>
        <c:numFmt formatCode="#,##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4626304"/>
        <c:crosses val="autoZero"/>
        <c:auto val="1"/>
        <c:lblAlgn val="ctr"/>
        <c:lblOffset val="100"/>
      </c:catAx>
      <c:valAx>
        <c:axId val="154626304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4624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"/>
          <c:y val="0.90661454552223475"/>
          <c:w val="0.23471544181977277"/>
          <c:h val="0.99773421939278861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"DRN VS ORN"</a:t>
            </a:r>
          </a:p>
        </c:rich>
      </c:tx>
    </c:title>
    <c:plotArea>
      <c:layout>
        <c:manualLayout>
          <c:layoutTarget val="inner"/>
          <c:xMode val="edge"/>
          <c:yMode val="edge"/>
          <c:x val="3.0240549828178712E-2"/>
          <c:y val="0.33754547922888994"/>
          <c:w val="0.92577319587628859"/>
          <c:h val="0.49877138202552268"/>
        </c:manualLayout>
      </c:layout>
      <c:lineChart>
        <c:grouping val="standard"/>
        <c:ser>
          <c:idx val="0"/>
          <c:order val="0"/>
          <c:tx>
            <c:v>DRN AYTO</c:v>
          </c:tx>
          <c:spPr>
            <a:ln>
              <a:solidFill>
                <a:srgbClr val="4F81BD"/>
              </a:solidFill>
            </a:ln>
          </c:spPr>
          <c:dLbls>
            <c:dLbl>
              <c:idx val="1"/>
              <c:layout>
                <c:manualLayout>
                  <c:x val="-7.1477663230240573E-2"/>
                  <c:y val="-5.1724137931034433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t"/>
            <c:showVal val="1"/>
          </c:dLbls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Presupuestaria'!$C$49,'Proyección Presupuestaria'!$D$49,'Proyección Presupuestaria'!$E$49,'Proyección Presupuestaria'!$F$49)</c:f>
              <c:numCache>
                <c:formatCode>_-* #,##0.00\ [$€-C0A]_-;\-* #,##0.00\ [$€-C0A]_-;_-* "-"??\ [$€-C0A]_-;_-@_-</c:formatCode>
                <c:ptCount val="4"/>
                <c:pt idx="0">
                  <c:v>1595000</c:v>
                </c:pt>
                <c:pt idx="1">
                  <c:v>1605550</c:v>
                </c:pt>
                <c:pt idx="2">
                  <c:v>1577757.5</c:v>
                </c:pt>
                <c:pt idx="3">
                  <c:v>1552152.5349999999</c:v>
                </c:pt>
              </c:numCache>
            </c:numRef>
          </c:val>
        </c:ser>
        <c:ser>
          <c:idx val="1"/>
          <c:order val="1"/>
          <c:tx>
            <c:v>ORN AYTO</c:v>
          </c:tx>
          <c:dLbls>
            <c:dLbl>
              <c:idx val="3"/>
              <c:layout>
                <c:manualLayout>
                  <c:x val="1.0080066830267415E-16"/>
                  <c:y val="3.4482758620689655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t"/>
            <c:showVal val="1"/>
          </c:dLbls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Presupuestaria'!$C$23,'Proyección Presupuestaria'!$D$23,'Proyección Presupuestaria'!$E$23,'Proyección Presupuestaria'!$F$23)</c:f>
              <c:numCache>
                <c:formatCode>_-* #,##0.00\ [$€-C0A]_-;\-* #,##0.00\ [$€-C0A]_-;_-* "-"??\ [$€-C0A]_-;_-@_-</c:formatCode>
                <c:ptCount val="4"/>
                <c:pt idx="0">
                  <c:v>1400000</c:v>
                </c:pt>
                <c:pt idx="1">
                  <c:v>1419000</c:v>
                </c:pt>
                <c:pt idx="2">
                  <c:v>1422770</c:v>
                </c:pt>
                <c:pt idx="3">
                  <c:v>1427549.9000000001</c:v>
                </c:pt>
              </c:numCache>
            </c:numRef>
          </c:val>
        </c:ser>
        <c:dLbls>
          <c:showVal val="1"/>
        </c:dLbls>
        <c:marker val="1"/>
        <c:axId val="154656128"/>
        <c:axId val="154883200"/>
      </c:lineChart>
      <c:catAx>
        <c:axId val="154656128"/>
        <c:scaling>
          <c:orientation val="minMax"/>
        </c:scaling>
        <c:axPos val="b"/>
        <c:numFmt formatCode="#,##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4883200"/>
        <c:crosses val="autoZero"/>
        <c:auto val="1"/>
        <c:lblAlgn val="ctr"/>
        <c:lblOffset val="100"/>
      </c:catAx>
      <c:valAx>
        <c:axId val="154883200"/>
        <c:scaling>
          <c:orientation val="minMax"/>
        </c:scaling>
        <c:delete val="1"/>
        <c:axPos val="l"/>
        <c:numFmt formatCode="_-* #,##0.00\ [$€-C0A]_-;\-* #,##0.00\ [$€-C0A]_-;_-* &quot;-&quot;??\ [$€-C0A]_-;_-@_-" sourceLinked="1"/>
        <c:tickLblPos val="none"/>
        <c:crossAx val="154656128"/>
        <c:crosses val="autoZero"/>
        <c:crossBetween val="between"/>
      </c:valAx>
    </c:plotArea>
    <c:legend>
      <c:legendPos val="t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Resultado Presupuestario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9217286253538915"/>
          <c:y val="0.16836112287287011"/>
          <c:w val="0.77894310921574172"/>
          <c:h val="0.59788212047347122"/>
        </c:manualLayout>
      </c:layout>
      <c:lineChart>
        <c:grouping val="standard"/>
        <c:ser>
          <c:idx val="0"/>
          <c:order val="0"/>
          <c:tx>
            <c:v>RESULTADO PRESUPUESTARIO</c:v>
          </c:tx>
          <c:cat>
            <c:numRef>
              <c:f>('Evolución Presupuestaria'!$C$54,'Evolución Presupuestaria'!$D$54,'Evolución Presupuestaria'!$E$54,'Evolución Presupuestaria'!$F$54)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 formatCode="0">
                  <c:v>2025</c:v>
                </c:pt>
              </c:numCache>
            </c:numRef>
          </c:cat>
          <c:val>
            <c:numRef>
              <c:f>('Evolución Presupuestaria'!$C$83,'Evolución Presupuestaria'!$D$83,'Evolución Presupuestaria'!$E$83,'Evolución Presupuestaria'!$F$83)</c:f>
              <c:numCache>
                <c:formatCode>#,##0.00\ "€";[Red]\-#,##0.00\ "€"</c:formatCode>
                <c:ptCount val="4"/>
                <c:pt idx="0">
                  <c:v>119513.56</c:v>
                </c:pt>
                <c:pt idx="1">
                  <c:v>151481.50999999983</c:v>
                </c:pt>
                <c:pt idx="2">
                  <c:v>397190.55000000005</c:v>
                </c:pt>
                <c:pt idx="3">
                  <c:v>195000</c:v>
                </c:pt>
              </c:numCache>
            </c:numRef>
          </c:val>
        </c:ser>
        <c:ser>
          <c:idx val="1"/>
          <c:order val="1"/>
          <c:tx>
            <c:strRef>
              <c:f>'Evolución Presupuestaria'!$B$88</c:f>
              <c:strCache>
                <c:ptCount val="1"/>
                <c:pt idx="0">
                  <c:v>RESULTADO PRESUPUESTARIO 
AJUSTADO</c:v>
                </c:pt>
              </c:strCache>
            </c:strRef>
          </c:tx>
          <c:cat>
            <c:numRef>
              <c:f>('Evolución Presupuestaria'!$C$54,'Evolución Presupuestaria'!$D$54,'Evolución Presupuestaria'!$E$54,'Evolución Presupuestaria'!$F$54)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 formatCode="0">
                  <c:v>2025</c:v>
                </c:pt>
              </c:numCache>
            </c:numRef>
          </c:cat>
          <c:val>
            <c:numRef>
              <c:f>('Evolución Presupuestaria'!$C$88,'Evolución Presupuestaria'!$D$88,'Evolución Presupuestaria'!$E$88,'Evolución Presupuestaria'!$F$88)</c:f>
              <c:numCache>
                <c:formatCode>#,##0.00\ "€";[Red]\-#,##0.00\ "€"</c:formatCode>
                <c:ptCount val="4"/>
                <c:pt idx="0">
                  <c:v>44230.789999999994</c:v>
                </c:pt>
                <c:pt idx="1">
                  <c:v>220384.20999999985</c:v>
                </c:pt>
                <c:pt idx="2">
                  <c:v>397190.55000000005</c:v>
                </c:pt>
                <c:pt idx="3">
                  <c:v>195000</c:v>
                </c:pt>
              </c:numCache>
            </c:numRef>
          </c:val>
        </c:ser>
        <c:marker val="1"/>
        <c:axId val="149613568"/>
        <c:axId val="150012672"/>
      </c:lineChart>
      <c:catAx>
        <c:axId val="149613568"/>
        <c:scaling>
          <c:orientation val="minMax"/>
        </c:scaling>
        <c:axPos val="b"/>
        <c:numFmt formatCode="#,##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0012672"/>
        <c:crosses val="autoZero"/>
        <c:auto val="1"/>
        <c:lblAlgn val="ctr"/>
        <c:lblOffset val="100"/>
      </c:catAx>
      <c:valAx>
        <c:axId val="150012672"/>
        <c:scaling>
          <c:orientation val="minMax"/>
        </c:scaling>
        <c:axPos val="l"/>
        <c:majorGridlines/>
        <c:numFmt formatCode="#,##0.00\ &quot;€&quot;;[Red]\-#,##0.00\ &quot;€&quot;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4961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3643540620414615E-2"/>
          <c:y val="0.87924645288904146"/>
          <c:w val="0.94917767168867773"/>
          <c:h val="0.11258929590322864"/>
        </c:manualLayout>
      </c:layout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Evolución Ingresos Corrientes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Ayto</a:t>
            </a:r>
          </a:p>
        </c:rich>
      </c:tx>
      <c:layout>
        <c:manualLayout>
          <c:xMode val="edge"/>
          <c:yMode val="edge"/>
          <c:x val="0.25567767721980855"/>
          <c:y val="2.2890055409740456E-2"/>
        </c:manualLayout>
      </c:layout>
    </c:title>
    <c:plotArea>
      <c:layout>
        <c:manualLayout>
          <c:layoutTarget val="inner"/>
          <c:xMode val="edge"/>
          <c:yMode val="edge"/>
          <c:x val="0.18768285214348221"/>
          <c:y val="0.22871536891221941"/>
          <c:w val="0.50390302871892001"/>
          <c:h val="0.61402633683665053"/>
        </c:manualLayout>
      </c:layout>
      <c:barChart>
        <c:barDir val="col"/>
        <c:grouping val="stacked"/>
        <c:ser>
          <c:idx val="0"/>
          <c:order val="0"/>
          <c:tx>
            <c:strRef>
              <c:f>'Proyección Presupuestaria'!$B$32</c:f>
              <c:strCache>
                <c:ptCount val="1"/>
                <c:pt idx="0">
                  <c:v>IMPUESTOS DIRECTOS</c:v>
                </c:pt>
              </c:strCache>
            </c:strRef>
          </c:tx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Presupuestaria'!$C$32,'Proyección Presupuestaria'!$D$32,'Proyección Presupuestaria'!$E$32,'Proyección Presupuestaria'!$F$32)</c:f>
              <c:numCache>
                <c:formatCode>_-* #,##0.00\ [$€-C0A]_-;\-* #,##0.00\ [$€-C0A]_-;_-* "-"??\ [$€-C0A]_-;_-@_-</c:formatCode>
                <c:ptCount val="4"/>
                <c:pt idx="0">
                  <c:v>370000</c:v>
                </c:pt>
                <c:pt idx="1">
                  <c:v>392400</c:v>
                </c:pt>
                <c:pt idx="2">
                  <c:v>400248</c:v>
                </c:pt>
                <c:pt idx="3">
                  <c:v>408252.96</c:v>
                </c:pt>
              </c:numCache>
            </c:numRef>
          </c:val>
        </c:ser>
        <c:ser>
          <c:idx val="1"/>
          <c:order val="1"/>
          <c:tx>
            <c:strRef>
              <c:f>'Proyección Presupuestaria'!$B$33</c:f>
              <c:strCache>
                <c:ptCount val="1"/>
                <c:pt idx="0">
                  <c:v>IMPUESTOS INDIRECTOS</c:v>
                </c:pt>
              </c:strCache>
            </c:strRef>
          </c:tx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Presupuestaria'!$C$33,'Proyección Presupuestaria'!$D$33,'Proyección Presupuestaria'!$E$33,'Proyección Presupuestaria'!$F$33)</c:f>
              <c:numCache>
                <c:formatCode>_-* #,##0.00\ [$€-C0A]_-;\-* #,##0.00\ [$€-C0A]_-;_-* "-"??\ [$€-C0A]_-;_-@_-</c:formatCode>
                <c:ptCount val="4"/>
                <c:pt idx="0">
                  <c:v>20000</c:v>
                </c:pt>
                <c:pt idx="1">
                  <c:v>25600</c:v>
                </c:pt>
                <c:pt idx="2">
                  <c:v>25088</c:v>
                </c:pt>
                <c:pt idx="3">
                  <c:v>24586.239999999998</c:v>
                </c:pt>
              </c:numCache>
            </c:numRef>
          </c:val>
        </c:ser>
        <c:ser>
          <c:idx val="2"/>
          <c:order val="2"/>
          <c:tx>
            <c:strRef>
              <c:f>'Proyección Presupuestaria'!$B$34</c:f>
              <c:strCache>
                <c:ptCount val="1"/>
                <c:pt idx="0">
                  <c:v>TASAS Y OTROS INGRE.</c:v>
                </c:pt>
              </c:strCache>
            </c:strRef>
          </c:tx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Presupuestaria'!$C$34,'Proyección Presupuestaria'!$D$34,'Proyección Presupuestaria'!$E$34,'Proyección Presupuestaria'!$F$34)</c:f>
              <c:numCache>
                <c:formatCode>_-* #,##0.00\ [$€-C0A]_-;\-* #,##0.00\ [$€-C0A]_-;_-* "-"??\ [$€-C0A]_-;_-@_-</c:formatCode>
                <c:ptCount val="4"/>
                <c:pt idx="0">
                  <c:v>345000</c:v>
                </c:pt>
                <c:pt idx="1">
                  <c:v>368450</c:v>
                </c:pt>
                <c:pt idx="2">
                  <c:v>372134.5</c:v>
                </c:pt>
                <c:pt idx="3">
                  <c:v>375855.84500000003</c:v>
                </c:pt>
              </c:numCache>
            </c:numRef>
          </c:val>
        </c:ser>
        <c:ser>
          <c:idx val="3"/>
          <c:order val="3"/>
          <c:tx>
            <c:strRef>
              <c:f>'Proyección Presupuestaria'!$B$35</c:f>
              <c:strCache>
                <c:ptCount val="1"/>
                <c:pt idx="0">
                  <c:v>TRANSFERENCIAS CTES.</c:v>
                </c:pt>
              </c:strCache>
            </c:strRef>
          </c:tx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Presupuestaria'!$C$35,'Proyección Presupuestaria'!$D$35,'Proyección Presupuestaria'!$E$35,'Proyección Presupuestaria'!$F$35)</c:f>
              <c:numCache>
                <c:formatCode>_-* #,##0.00\ [$€-C0A]_-;\-* #,##0.00\ [$€-C0A]_-;_-* "-"??\ [$€-C0A]_-;_-@_-</c:formatCode>
                <c:ptCount val="4"/>
                <c:pt idx="0">
                  <c:v>650000</c:v>
                </c:pt>
                <c:pt idx="1">
                  <c:v>617500</c:v>
                </c:pt>
                <c:pt idx="2">
                  <c:v>586625</c:v>
                </c:pt>
                <c:pt idx="3">
                  <c:v>557293.75</c:v>
                </c:pt>
              </c:numCache>
            </c:numRef>
          </c:val>
        </c:ser>
        <c:ser>
          <c:idx val="4"/>
          <c:order val="4"/>
          <c:tx>
            <c:strRef>
              <c:f>'Proyección Presupuestaria'!$B$36</c:f>
              <c:strCache>
                <c:ptCount val="1"/>
                <c:pt idx="0">
                  <c:v>INGR. PATRIMONIALES</c:v>
                </c:pt>
              </c:strCache>
            </c:strRef>
          </c:tx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Presupuestaria'!$C$36,'Proyección Presupuestaria'!$D$36,'Proyección Presupuestaria'!$E$36,'Proyección Presupuestaria'!$F$36)</c:f>
              <c:numCache>
                <c:formatCode>_-* #,##0.00\ [$€-C0A]_-;\-* #,##0.00\ [$€-C0A]_-;_-* "-"??\ [$€-C0A]_-;_-@_-</c:formatCode>
                <c:ptCount val="4"/>
                <c:pt idx="0">
                  <c:v>30000</c:v>
                </c:pt>
                <c:pt idx="1">
                  <c:v>30600</c:v>
                </c:pt>
                <c:pt idx="2">
                  <c:v>31212</c:v>
                </c:pt>
                <c:pt idx="3">
                  <c:v>31836.240000000002</c:v>
                </c:pt>
              </c:numCache>
            </c:numRef>
          </c:val>
        </c:ser>
        <c:overlap val="100"/>
        <c:axId val="154931200"/>
        <c:axId val="154932736"/>
      </c:barChart>
      <c:catAx>
        <c:axId val="154931200"/>
        <c:scaling>
          <c:orientation val="minMax"/>
        </c:scaling>
        <c:axPos val="b"/>
        <c:numFmt formatCode="#,##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4932736"/>
        <c:crosses val="autoZero"/>
        <c:auto val="1"/>
        <c:lblAlgn val="ctr"/>
        <c:lblOffset val="100"/>
      </c:catAx>
      <c:valAx>
        <c:axId val="154932736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4931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75538253776369269"/>
          <c:y val="0.18229179685872612"/>
          <c:w val="0.98877337428257162"/>
          <c:h val="0.97213473315835552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Evolución de los Gastos corrientes Ayuntamiento</a:t>
            </a:r>
          </a:p>
        </c:rich>
      </c:tx>
      <c:layout>
        <c:manualLayout>
          <c:xMode val="edge"/>
          <c:yMode val="edge"/>
          <c:x val="0.24967145219113732"/>
          <c:y val="1.5267000715819625E-2"/>
        </c:manualLayout>
      </c:layout>
    </c:title>
    <c:plotArea>
      <c:layout>
        <c:manualLayout>
          <c:layoutTarget val="inner"/>
          <c:xMode val="edge"/>
          <c:yMode val="edge"/>
          <c:x val="0.23843713463678506"/>
          <c:y val="0.24571256837170175"/>
          <c:w val="0.41933198398388566"/>
          <c:h val="0.52511871130612486"/>
        </c:manualLayout>
      </c:layout>
      <c:barChart>
        <c:barDir val="col"/>
        <c:grouping val="stacked"/>
        <c:ser>
          <c:idx val="0"/>
          <c:order val="0"/>
          <c:tx>
            <c:strRef>
              <c:f>'Proyección Presupuestaria'!$B$8</c:f>
              <c:strCache>
                <c:ptCount val="1"/>
                <c:pt idx="0">
                  <c:v>GASTOS DE PERSONAL</c:v>
                </c:pt>
              </c:strCache>
            </c:strRef>
          </c:tx>
          <c:cat>
            <c:numRef>
              <c:f>('Proyección Presupuestaria'!$C$6,'Proyección Presupuestaria'!$D$6,'Proyección Presupuestaria'!$E$6,'Proyección Presupuestaria'!$F$6)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Presupuestaria'!$C$8,'Proyección Presupuestaria'!$D$8,'Proyección Presupuestaria'!$E$8,'Proyección Presupuestaria'!$F$8)</c:f>
              <c:numCache>
                <c:formatCode>_-* #,##0.00\ [$€-C0A]_-;\-* #,##0.00\ [$€-C0A]_-;_-* "-"??\ [$€-C0A]_-;_-@_-</c:formatCode>
                <c:ptCount val="4"/>
                <c:pt idx="0">
                  <c:v>600000</c:v>
                </c:pt>
                <c:pt idx="1">
                  <c:v>590000</c:v>
                </c:pt>
                <c:pt idx="2">
                  <c:v>590000</c:v>
                </c:pt>
                <c:pt idx="3">
                  <c:v>590000</c:v>
                </c:pt>
              </c:numCache>
            </c:numRef>
          </c:val>
        </c:ser>
        <c:ser>
          <c:idx val="1"/>
          <c:order val="1"/>
          <c:tx>
            <c:strRef>
              <c:f>'Proyección Presupuestaria'!$B$9</c:f>
              <c:strCache>
                <c:ptCount val="1"/>
                <c:pt idx="0">
                  <c:v>GASTOS BIENES CTES.</c:v>
                </c:pt>
              </c:strCache>
            </c:strRef>
          </c:tx>
          <c:cat>
            <c:numRef>
              <c:f>('Proyección Presupuestaria'!$C$6,'Proyección Presupuestaria'!$D$6,'Proyección Presupuestaria'!$E$6,'Proyección Presupuestaria'!$F$6)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Presupuestaria'!$C$9,'Proyección Presupuestaria'!$D$9,'Proyección Presupuestaria'!$E$9,'Proyección Presupuestaria'!$F$9)</c:f>
              <c:numCache>
                <c:formatCode>_-* #,##0.00\ [$€-C0A]_-;\-* #,##0.00\ [$€-C0A]_-;_-* "-"??\ [$€-C0A]_-;_-@_-</c:formatCode>
                <c:ptCount val="4"/>
                <c:pt idx="0">
                  <c:v>400000</c:v>
                </c:pt>
                <c:pt idx="1">
                  <c:v>406000</c:v>
                </c:pt>
                <c:pt idx="2">
                  <c:v>414120</c:v>
                </c:pt>
                <c:pt idx="3">
                  <c:v>422402.4</c:v>
                </c:pt>
              </c:numCache>
            </c:numRef>
          </c:val>
        </c:ser>
        <c:ser>
          <c:idx val="2"/>
          <c:order val="2"/>
          <c:tx>
            <c:strRef>
              <c:f>'Proyección Presupuestaria'!$B$10</c:f>
              <c:strCache>
                <c:ptCount val="1"/>
                <c:pt idx="0">
                  <c:v>GASTOS FINANCIEROS</c:v>
                </c:pt>
              </c:strCache>
            </c:strRef>
          </c:tx>
          <c:cat>
            <c:numRef>
              <c:f>('Proyección Presupuestaria'!$C$6,'Proyección Presupuestaria'!$D$6,'Proyección Presupuestaria'!$E$6,'Proyección Presupuestaria'!$F$6)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Presupuestaria'!$C$10,'Proyección Presupuestaria'!$D$10,'Proyección Presupuestaria'!$E$10,'Proyección Presupuestaria'!$F$10)</c:f>
              <c:numCache>
                <c:formatCode>_-* #,##0.00\ [$€-C0A]_-;\-* #,##0.00\ [$€-C0A]_-;_-* "-"??\ [$€-C0A]_-;_-@_-</c:formatCode>
                <c:ptCount val="4"/>
                <c:pt idx="0">
                  <c:v>20000</c:v>
                </c:pt>
                <c:pt idx="1">
                  <c:v>42000</c:v>
                </c:pt>
                <c:pt idx="2">
                  <c:v>46200.000000000007</c:v>
                </c:pt>
                <c:pt idx="3">
                  <c:v>50820.000000000015</c:v>
                </c:pt>
              </c:numCache>
            </c:numRef>
          </c:val>
        </c:ser>
        <c:ser>
          <c:idx val="3"/>
          <c:order val="3"/>
          <c:tx>
            <c:strRef>
              <c:f>'Proyección Presupuestaria'!$B$11</c:f>
              <c:strCache>
                <c:ptCount val="1"/>
                <c:pt idx="0">
                  <c:v>TRANSFERENCIAS CTES.</c:v>
                </c:pt>
              </c:strCache>
            </c:strRef>
          </c:tx>
          <c:cat>
            <c:numRef>
              <c:f>('Proyección Presupuestaria'!$C$6,'Proyección Presupuestaria'!$D$6,'Proyección Presupuestaria'!$E$6,'Proyección Presupuestaria'!$F$6)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Presupuestaria'!$C$11,'Proyección Presupuestaria'!$D$11,'Proyección Presupuestaria'!$E$11,'Proyección Presupuestaria'!$F$11)</c:f>
              <c:numCache>
                <c:formatCode>_-* #,##0.00\ [$€-C0A]_-;\-* #,##0.00\ [$€-C0A]_-;_-* "-"??\ [$€-C0A]_-;_-@_-</c:formatCode>
                <c:ptCount val="4"/>
                <c:pt idx="0">
                  <c:v>180000</c:v>
                </c:pt>
                <c:pt idx="1">
                  <c:v>171000</c:v>
                </c:pt>
                <c:pt idx="2">
                  <c:v>162450</c:v>
                </c:pt>
                <c:pt idx="3">
                  <c:v>154327.5</c:v>
                </c:pt>
              </c:numCache>
            </c:numRef>
          </c:val>
        </c:ser>
        <c:ser>
          <c:idx val="4"/>
          <c:order val="4"/>
          <c:tx>
            <c:strRef>
              <c:f>'Proyección Presupuestaria'!$B$12</c:f>
              <c:strCache>
                <c:ptCount val="1"/>
                <c:pt idx="0">
                  <c:v>FONDO DE CONTINGENCIA</c:v>
                </c:pt>
              </c:strCache>
            </c:strRef>
          </c:tx>
          <c:cat>
            <c:numRef>
              <c:f>('Proyección Presupuestaria'!$C$6,'Proyección Presupuestaria'!$D$6,'Proyección Presupuestaria'!$E$6,'Proyección Presupuestaria'!$F$6)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Presupuestaria'!$C$12,'Proyección Presupuestaria'!$D$12,'Proyección Presupuestaria'!$E$12,'Proyección Presupuestaria'!$F$12)</c:f>
              <c:numCache>
                <c:formatCode>_-* #,##0.00\ [$€-C0A]_-;\-* #,##0.00\ [$€-C0A]_-;_-* "-"??\ [$€-C0A]_-;_-@_-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overlap val="100"/>
        <c:axId val="154976640"/>
        <c:axId val="154978176"/>
      </c:barChart>
      <c:catAx>
        <c:axId val="154976640"/>
        <c:scaling>
          <c:orientation val="minMax"/>
        </c:scaling>
        <c:axPos val="b"/>
        <c:numFmt formatCode="#,##0" sourceLinked="1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4978176"/>
        <c:crosses val="autoZero"/>
        <c:auto val="1"/>
        <c:lblAlgn val="ctr"/>
        <c:lblOffset val="100"/>
      </c:catAx>
      <c:valAx>
        <c:axId val="154978176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4976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70510234037793029"/>
          <c:y val="0.19295938916726346"/>
          <c:w val="0.98877251570164915"/>
          <c:h val="0.86393586256263466"/>
        </c:manualLayout>
      </c:layout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Evolución Ingresos Capital: Ayuntamiento</a:t>
            </a:r>
          </a:p>
        </c:rich>
      </c:tx>
      <c:layout>
        <c:manualLayout>
          <c:xMode val="edge"/>
          <c:yMode val="edge"/>
          <c:x val="0.12163102037874561"/>
          <c:y val="3.5714138094942845E-2"/>
        </c:manualLayout>
      </c:layout>
    </c:title>
    <c:plotArea>
      <c:layout>
        <c:manualLayout>
          <c:layoutTarget val="inner"/>
          <c:xMode val="edge"/>
          <c:yMode val="edge"/>
          <c:x val="0.22183318618353484"/>
          <c:y val="0.17871801267588094"/>
          <c:w val="0.50606605524423809"/>
          <c:h val="0.67702564738462911"/>
        </c:manualLayout>
      </c:layout>
      <c:barChart>
        <c:barDir val="col"/>
        <c:grouping val="stacked"/>
        <c:ser>
          <c:idx val="0"/>
          <c:order val="0"/>
          <c:tx>
            <c:strRef>
              <c:f>'Proyección Presupuestaria'!$B$37</c:f>
              <c:strCache>
                <c:ptCount val="1"/>
                <c:pt idx="0">
                  <c:v>ENAJENACION INVERS.</c:v>
                </c:pt>
              </c:strCache>
            </c:strRef>
          </c:tx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Presupuestaria'!$C$37,'Proyección Presupuestaria'!$D$37,'Proyección Presupuestaria'!$E$37,'Proyección Presupuestaria'!$F$37)</c:f>
              <c:numCache>
                <c:formatCode>_-* #,##0.00\ [$€-C0A]_-;\-* #,##0.00\ [$€-C0A]_-;_-* "-"??\ [$€-C0A]_-;_-@_-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'Proyección Presupuestaria'!$B$38</c:f>
              <c:strCache>
                <c:ptCount val="1"/>
                <c:pt idx="0">
                  <c:v>TRANSFER. CAPITAL</c:v>
                </c:pt>
              </c:strCache>
            </c:strRef>
          </c:tx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Presupuestaria'!$C$38,'Proyección Presupuestaria'!$D$38,'Proyección Presupuestaria'!$E$38,'Proyección Presupuestaria'!$F$38)</c:f>
              <c:numCache>
                <c:formatCode>_-* #,##0.00\ [$€-C0A]_-;\-* #,##0.00\ [$€-C0A]_-;_-* "-"??\ [$€-C0A]_-;_-@_-</c:formatCode>
                <c:ptCount val="4"/>
                <c:pt idx="0">
                  <c:v>180000</c:v>
                </c:pt>
                <c:pt idx="1">
                  <c:v>171000</c:v>
                </c:pt>
                <c:pt idx="2">
                  <c:v>162450</c:v>
                </c:pt>
                <c:pt idx="3">
                  <c:v>154327.5</c:v>
                </c:pt>
              </c:numCache>
            </c:numRef>
          </c:val>
        </c:ser>
        <c:ser>
          <c:idx val="2"/>
          <c:order val="2"/>
          <c:tx>
            <c:strRef>
              <c:f>'Proyección Presupuestaria'!$B$39</c:f>
              <c:strCache>
                <c:ptCount val="1"/>
                <c:pt idx="0">
                  <c:v>ACTIVOS FINANCIEROS</c:v>
                </c:pt>
              </c:strCache>
            </c:strRef>
          </c:tx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Presupuestaria'!$C$39,'Proyección Presupuestaria'!$D$39,'Proyección Presupuestaria'!$E$39,'Proyección Presupuestaria'!$F$39)</c:f>
              <c:numCache>
                <c:formatCode>_-* #,##0.00\ [$€-C0A]_-;\-* #,##0.00\ [$€-C0A]_-;_-* "-"??\ [$€-C0A]_-;_-@_-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'Proyección Presupuestaria'!$B$40</c:f>
              <c:strCache>
                <c:ptCount val="1"/>
                <c:pt idx="0">
                  <c:v>PASIVOS FINANCIEROS</c:v>
                </c:pt>
              </c:strCache>
            </c:strRef>
          </c:tx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Presupuestaria'!$C$40,'Proyección Presupuestaria'!$D$40,'Proyección Presupuestaria'!$E$40,'Proyección Presupuestaria'!$F$40)</c:f>
              <c:numCache>
                <c:formatCode>_-* #,##0.00\ [$€-C0A]_-;\-* #,##0.00\ [$€-C0A]_-;_-* "-"??\ [$€-C0A]_-;_-@_-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overlap val="100"/>
        <c:axId val="155029504"/>
        <c:axId val="155031040"/>
      </c:barChart>
      <c:catAx>
        <c:axId val="155029504"/>
        <c:scaling>
          <c:orientation val="minMax"/>
        </c:scaling>
        <c:axPos val="b"/>
        <c:numFmt formatCode="#,##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031040"/>
        <c:crosses val="autoZero"/>
        <c:auto val="1"/>
        <c:lblAlgn val="ctr"/>
        <c:lblOffset val="100"/>
      </c:catAx>
      <c:valAx>
        <c:axId val="155031040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029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74599854652035824"/>
          <c:y val="0.22955256577179822"/>
          <c:w val="0.99694721226208338"/>
          <c:h val="0.91306673280013229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Evolución de los Gastos de Capital: Ayuntamiento</a:t>
            </a:r>
          </a:p>
        </c:rich>
      </c:tx>
    </c:title>
    <c:plotArea>
      <c:layout>
        <c:manualLayout>
          <c:layoutTarget val="inner"/>
          <c:xMode val="edge"/>
          <c:yMode val="edge"/>
          <c:x val="0.22905538525111041"/>
          <c:y val="0.2582261035552374"/>
          <c:w val="0.46819039511952898"/>
          <c:h val="0.60786447148651912"/>
        </c:manualLayout>
      </c:layout>
      <c:barChart>
        <c:barDir val="col"/>
        <c:grouping val="stacked"/>
        <c:ser>
          <c:idx val="0"/>
          <c:order val="0"/>
          <c:tx>
            <c:strRef>
              <c:f>'Proyección Presupuestaria'!$B$13</c:f>
              <c:strCache>
                <c:ptCount val="1"/>
                <c:pt idx="0">
                  <c:v>INVERSIONES REALES</c:v>
                </c:pt>
              </c:strCache>
            </c:strRef>
          </c:tx>
          <c:cat>
            <c:numRef>
              <c:f>('Proyección Presupuestaria'!$C$6,'Proyección Presupuestaria'!$D$6,'Proyección Presupuestaria'!$E$6,'Proyección Presupuestaria'!$F$6)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Presupuestaria'!$C$13,'Proyección Presupuestaria'!$D$13,'Proyección Presupuestaria'!$E$13,'Proyección Presupuestaria'!$F$13)</c:f>
              <c:numCache>
                <c:formatCode>_-* #,##0.00\ [$€-C0A]_-;\-* #,##0.00\ [$€-C0A]_-;_-* "-"??\ [$€-C0A]_-;_-@_-</c:formatCode>
                <c:ptCount val="4"/>
                <c:pt idx="0">
                  <c:v>200000</c:v>
                </c:pt>
                <c:pt idx="1">
                  <c:v>200000</c:v>
                </c:pt>
                <c:pt idx="2">
                  <c:v>200000</c:v>
                </c:pt>
                <c:pt idx="3">
                  <c:v>200000</c:v>
                </c:pt>
              </c:numCache>
            </c:numRef>
          </c:val>
        </c:ser>
        <c:ser>
          <c:idx val="1"/>
          <c:order val="1"/>
          <c:tx>
            <c:strRef>
              <c:f>'Proyección Presupuestaria'!$B$14</c:f>
              <c:strCache>
                <c:ptCount val="1"/>
                <c:pt idx="0">
                  <c:v>TRANSFERENCIAS CAP.</c:v>
                </c:pt>
              </c:strCache>
            </c:strRef>
          </c:tx>
          <c:cat>
            <c:numRef>
              <c:f>('Proyección Presupuestaria'!$C$6,'Proyección Presupuestaria'!$D$6,'Proyección Presupuestaria'!$E$6,'Proyección Presupuestaria'!$F$6)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Presupuestaria'!$C$14,'Proyección Presupuestaria'!$D$14,'Proyección Presupuestaria'!$E$14,'Proyección Presupuestaria'!$F$14)</c:f>
              <c:numCache>
                <c:formatCode>_-* #,##0.00\ [$€-C0A]_-;\-* #,##0.00\ [$€-C0A]_-;_-* "-"??\ [$€-C0A]_-;_-@_-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'Proyección Presupuestaria'!$B$15</c:f>
              <c:strCache>
                <c:ptCount val="1"/>
                <c:pt idx="0">
                  <c:v>ACTIVOS FINANCIEROS</c:v>
                </c:pt>
              </c:strCache>
            </c:strRef>
          </c:tx>
          <c:cat>
            <c:numRef>
              <c:f>('Proyección Presupuestaria'!$C$6,'Proyección Presupuestaria'!$D$6,'Proyección Presupuestaria'!$E$6,'Proyección Presupuestaria'!$F$6)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Presupuestaria'!$C$15,'Proyección Presupuestaria'!$D$15,'Proyección Presupuestaria'!$E$15,'Proyección Presupuestaria'!$F$15)</c:f>
              <c:numCache>
                <c:formatCode>_-* #,##0.00\ [$€-C0A]_-;\-* #,##0.00\ [$€-C0A]_-;_-* "-"??\ [$€-C0A]_-;_-@_-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'Proyección Presupuestaria'!$B$16</c:f>
              <c:strCache>
                <c:ptCount val="1"/>
                <c:pt idx="0">
                  <c:v>PASIVOS FINANCIEROS</c:v>
                </c:pt>
              </c:strCache>
            </c:strRef>
          </c:tx>
          <c:cat>
            <c:numRef>
              <c:f>('Proyección Presupuestaria'!$C$6,'Proyección Presupuestaria'!$D$6,'Proyección Presupuestaria'!$E$6,'Proyección Presupuestaria'!$F$6)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Presupuestaria'!$C$16,'Proyección Presupuestaria'!$D$16,'Proyección Presupuestaria'!$E$16,'Proyección Presupuestaria'!$F$16)</c:f>
              <c:numCache>
                <c:formatCode>_-* #,##0.00\ [$€-C0A]_-;\-* #,##0.00\ [$€-C0A]_-;_-* "-"??\ [$€-C0A]_-;_-@_-</c:formatCode>
                <c:ptCount val="4"/>
                <c:pt idx="0">
                  <c:v>0</c:v>
                </c:pt>
                <c:pt idx="1">
                  <c:v>10000</c:v>
                </c:pt>
                <c:pt idx="2">
                  <c:v>10000</c:v>
                </c:pt>
                <c:pt idx="3">
                  <c:v>10000</c:v>
                </c:pt>
              </c:numCache>
            </c:numRef>
          </c:val>
        </c:ser>
        <c:overlap val="100"/>
        <c:axId val="155139456"/>
        <c:axId val="155153536"/>
      </c:barChart>
      <c:catAx>
        <c:axId val="155139456"/>
        <c:scaling>
          <c:orientation val="minMax"/>
        </c:scaling>
        <c:axPos val="b"/>
        <c:numFmt formatCode="#,##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153536"/>
        <c:crosses val="autoZero"/>
        <c:auto val="1"/>
        <c:lblAlgn val="ctr"/>
        <c:lblOffset val="100"/>
      </c:catAx>
      <c:valAx>
        <c:axId val="155153536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139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71283033487757952"/>
          <c:y val="0.19827096158434743"/>
          <c:w val="0.99648741412520947"/>
          <c:h val="0.91187134335480835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Evolución del Ahorro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'Proyección Presupuestaria'!$B$69</c:f>
              <c:strCache>
                <c:ptCount val="1"/>
                <c:pt idx="0">
                  <c:v>AHORRO BRUTO</c:v>
                </c:pt>
              </c:strCache>
            </c:strRef>
          </c:tx>
          <c:cat>
            <c:numRef>
              <c:f>('Proyección Presupuestaria'!$C$55,'Proyección Presupuestaria'!$D$55,'Proyección Presupuestaria'!$E$55,'Proyección Presupuestaria'!$F$55)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Presupuestaria'!$C$69,'Proyección Presupuestaria'!$D$69,'Proyección Presupuestaria'!$E$69,'Proyección Presupuestaria'!$F$69)</c:f>
              <c:numCache>
                <c:formatCode>#,##0.00\ "€";[Red]\-#,##0.00\ "€"</c:formatCode>
                <c:ptCount val="4"/>
                <c:pt idx="0">
                  <c:v>215000</c:v>
                </c:pt>
                <c:pt idx="1">
                  <c:v>225550</c:v>
                </c:pt>
                <c:pt idx="2">
                  <c:v>202537.5</c:v>
                </c:pt>
                <c:pt idx="3">
                  <c:v>180275.13499999978</c:v>
                </c:pt>
              </c:numCache>
            </c:numRef>
          </c:val>
        </c:ser>
        <c:ser>
          <c:idx val="1"/>
          <c:order val="1"/>
          <c:tx>
            <c:v>AHORRO CTE: Ahorro Bruto-Cap 9 Gastos</c:v>
          </c:tx>
          <c:cat>
            <c:numRef>
              <c:f>('Proyección Presupuestaria'!$C$55,'Proyección Presupuestaria'!$D$55,'Proyección Presupuestaria'!$E$55,'Proyección Presupuestaria'!$F$55)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Presupuestaria'!$C$71,'Proyección Presupuestaria'!$D$71,'Proyección Presupuestaria'!$E$71,'Proyección Presupuestaria'!$F$71)</c:f>
              <c:numCache>
                <c:formatCode>#,##0.00\ "€";[Red]\-#,##0.00\ "€"</c:formatCode>
                <c:ptCount val="4"/>
                <c:pt idx="0">
                  <c:v>215000</c:v>
                </c:pt>
                <c:pt idx="1">
                  <c:v>215550</c:v>
                </c:pt>
                <c:pt idx="2">
                  <c:v>192537.5</c:v>
                </c:pt>
                <c:pt idx="3">
                  <c:v>170275.13499999978</c:v>
                </c:pt>
              </c:numCache>
            </c:numRef>
          </c:val>
        </c:ser>
        <c:ser>
          <c:idx val="2"/>
          <c:order val="2"/>
          <c:tx>
            <c:v>AHORRO CAPITAL</c:v>
          </c:tx>
          <c:cat>
            <c:numRef>
              <c:f>('Proyección Presupuestaria'!$C$55,'Proyección Presupuestaria'!$D$55,'Proyección Presupuestaria'!$E$55,'Proyección Presupuestaria'!$F$55)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Presupuestaria'!$C$82,'Proyección Presupuestaria'!$D$82,'Proyección Presupuestaria'!$E$82,'Proyección Presupuestaria'!$F$82)</c:f>
              <c:numCache>
                <c:formatCode>#,##0.00\ "€";[Red]\-#,##0.00\ "€"</c:formatCode>
                <c:ptCount val="4"/>
                <c:pt idx="0">
                  <c:v>-20000</c:v>
                </c:pt>
                <c:pt idx="1">
                  <c:v>-29000</c:v>
                </c:pt>
                <c:pt idx="2">
                  <c:v>-37550</c:v>
                </c:pt>
                <c:pt idx="3">
                  <c:v>-45672.5</c:v>
                </c:pt>
              </c:numCache>
            </c:numRef>
          </c:val>
        </c:ser>
        <c:marker val="1"/>
        <c:axId val="155187456"/>
        <c:axId val="155062272"/>
      </c:lineChart>
      <c:catAx>
        <c:axId val="155187456"/>
        <c:scaling>
          <c:orientation val="minMax"/>
        </c:scaling>
        <c:axPos val="b"/>
        <c:numFmt formatCode="#,##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062272"/>
        <c:crosses val="autoZero"/>
        <c:auto val="1"/>
        <c:lblAlgn val="ctr"/>
        <c:lblOffset val="100"/>
      </c:catAx>
      <c:valAx>
        <c:axId val="155062272"/>
        <c:scaling>
          <c:orientation val="minMax"/>
        </c:scaling>
        <c:axPos val="l"/>
        <c:majorGridlines/>
        <c:numFmt formatCode="#,##0.00\ &quot;€&quot;;[Red]\-#,##0.00\ &quot;€&quot;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1874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wMode val="edge"/>
          <c:hMode val="edge"/>
          <c:x val="6.5340412824179864E-2"/>
          <c:y val="0.89975156331265049"/>
          <c:w val="0.94224538216647813"/>
          <c:h val="0.95373271889400923"/>
        </c:manualLayout>
      </c:layout>
      <c:spPr>
        <a:ln w="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Resultado Presupuestario</a:t>
            </a:r>
          </a:p>
        </c:rich>
      </c:tx>
    </c:title>
    <c:plotArea>
      <c:layout>
        <c:manualLayout>
          <c:layoutTarget val="inner"/>
          <c:xMode val="edge"/>
          <c:yMode val="edge"/>
          <c:x val="0.17653288484570509"/>
          <c:y val="0.15549225809861031"/>
          <c:w val="0.79757714751675457"/>
          <c:h val="0.58834997974246439"/>
        </c:manualLayout>
      </c:layout>
      <c:lineChart>
        <c:grouping val="standard"/>
        <c:ser>
          <c:idx val="0"/>
          <c:order val="0"/>
          <c:tx>
            <c:v>RESULTADO PRESUPUESTARIO</c:v>
          </c:tx>
          <c:cat>
            <c:numRef>
              <c:f>('Proyección Presupuestaria'!$C$55,'Proyección Presupuestaria'!$D$55,'Proyección Presupuestaria'!$E$55,'Proyección Presupuestaria'!$F$55)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Presupuestaria'!$C$84,'Proyección Presupuestaria'!$D$84,'Proyección Presupuestaria'!$E$84,'Proyección Presupuestaria'!$F$84)</c:f>
              <c:numCache>
                <c:formatCode>#,##0.00\ "€";[Red]\-#,##0.00\ "€"</c:formatCode>
                <c:ptCount val="4"/>
                <c:pt idx="0">
                  <c:v>195000</c:v>
                </c:pt>
                <c:pt idx="1">
                  <c:v>186550</c:v>
                </c:pt>
                <c:pt idx="2">
                  <c:v>154987.5</c:v>
                </c:pt>
                <c:pt idx="3">
                  <c:v>124602.63499999978</c:v>
                </c:pt>
              </c:numCache>
            </c:numRef>
          </c:val>
        </c:ser>
        <c:ser>
          <c:idx val="1"/>
          <c:order val="1"/>
          <c:tx>
            <c:strRef>
              <c:f>'Evolución Presupuestaria'!$B$88</c:f>
              <c:strCache>
                <c:ptCount val="1"/>
                <c:pt idx="0">
                  <c:v>RESULTADO PRESUPUESTARIO 
AJUSTADO</c:v>
                </c:pt>
              </c:strCache>
            </c:strRef>
          </c:tx>
          <c:cat>
            <c:numRef>
              <c:f>('Proyección Presupuestaria'!$C$55,'Proyección Presupuestaria'!$D$55,'Proyección Presupuestaria'!$E$55,'Proyección Presupuestaria'!$F$55)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Presupuestaria'!$C$89,'Proyección Presupuestaria'!$D$89,'Proyección Presupuestaria'!$E$89,'Proyección Presupuestaria'!$F$89)</c:f>
              <c:numCache>
                <c:formatCode>#,##0.00\ "€";[Red]\-#,##0.00\ "€"</c:formatCode>
                <c:ptCount val="4"/>
                <c:pt idx="0">
                  <c:v>119717.23</c:v>
                </c:pt>
                <c:pt idx="1">
                  <c:v>255452.7</c:v>
                </c:pt>
                <c:pt idx="2">
                  <c:v>154987.5</c:v>
                </c:pt>
                <c:pt idx="3">
                  <c:v>124602.63499999978</c:v>
                </c:pt>
              </c:numCache>
            </c:numRef>
          </c:val>
        </c:ser>
        <c:marker val="1"/>
        <c:axId val="155103616"/>
        <c:axId val="155105152"/>
      </c:lineChart>
      <c:catAx>
        <c:axId val="155103616"/>
        <c:scaling>
          <c:orientation val="minMax"/>
        </c:scaling>
        <c:axPos val="b"/>
        <c:numFmt formatCode="#,##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105152"/>
        <c:crosses val="autoZero"/>
        <c:auto val="1"/>
        <c:lblAlgn val="ctr"/>
        <c:lblOffset val="100"/>
      </c:catAx>
      <c:valAx>
        <c:axId val="155105152"/>
        <c:scaling>
          <c:orientation val="minMax"/>
        </c:scaling>
        <c:axPos val="l"/>
        <c:majorGridlines/>
        <c:numFmt formatCode="#,##0.00\ &quot;€&quot;;[Red]\-#,##0.00\ &quot;€&quot;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1036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wMode val="edge"/>
          <c:hMode val="edge"/>
          <c:x val="2.81890783069592E-2"/>
          <c:y val="0.88186933009212776"/>
          <c:w val="0.97736666411844153"/>
          <c:h val="0.99445859536014358"/>
        </c:manualLayout>
      </c:layout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Masas corrientes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'Proyección Presupuestaria'!$B$45</c:f>
              <c:strCache>
                <c:ptCount val="1"/>
                <c:pt idx="0">
                  <c:v>Ingresos corrientes</c:v>
                </c:pt>
              </c:strCache>
            </c:strRef>
          </c:tx>
          <c:dLbls>
            <c:dLbl>
              <c:idx val="0"/>
              <c:layout>
                <c:manualLayout>
                  <c:x val="-8.0103359173126665E-2"/>
                  <c:y val="-5.5749128919860627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9.3023255813953445E-2"/>
                  <c:y val="-5.1103368176538905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7.2351421188630541E-2"/>
                  <c:y val="-4.6457973241149773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8759689922480522E-2"/>
                  <c:y val="-3.716608594657371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Presupuestaria'!$C$45,'Proyección Presupuestaria'!$D$45,'Proyección Presupuestaria'!$E$45,'Proyección Presupuestaria'!$F$45)</c:f>
              <c:numCache>
                <c:formatCode>_-* #,##0.00\ [$€-C0A]_-;\-* #,##0.00\ [$€-C0A]_-;_-* "-"??\ [$€-C0A]_-;_-@_-</c:formatCode>
                <c:ptCount val="4"/>
                <c:pt idx="0">
                  <c:v>1415000</c:v>
                </c:pt>
                <c:pt idx="1">
                  <c:v>1434550</c:v>
                </c:pt>
                <c:pt idx="2">
                  <c:v>1415307.5</c:v>
                </c:pt>
                <c:pt idx="3">
                  <c:v>1397825.0349999999</c:v>
                </c:pt>
              </c:numCache>
            </c:numRef>
          </c:val>
        </c:ser>
        <c:ser>
          <c:idx val="1"/>
          <c:order val="1"/>
          <c:tx>
            <c:strRef>
              <c:f>'Proyección Presupuestaria'!$B$19</c:f>
              <c:strCache>
                <c:ptCount val="1"/>
                <c:pt idx="0">
                  <c:v>Gasto Corriente</c:v>
                </c:pt>
              </c:strCache>
            </c:strRef>
          </c:tx>
          <c:dLbls>
            <c:dLbl>
              <c:idx val="0"/>
              <c:layout>
                <c:manualLayout>
                  <c:x val="-8.5271317829457349E-2"/>
                  <c:y val="3.7166085946573751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0.10077519379844962"/>
                  <c:y val="3.7166085946573751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0.10077519379844962"/>
                  <c:y val="4.1811846689895425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4.1343669250645913E-2"/>
                  <c:y val="4.6457241625284654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Presupuestaria'!$C$19,'Proyección Presupuestaria'!$D$19,'Proyección Presupuestaria'!$E$19,'Proyección Presupuestaria'!$F$19)</c:f>
              <c:numCache>
                <c:formatCode>_-* #,##0.00\ [$€-C0A]_-;\-* #,##0.00\ [$€-C0A]_-;_-* "-"??\ [$€-C0A]_-;_-@_-</c:formatCode>
                <c:ptCount val="4"/>
                <c:pt idx="0">
                  <c:v>1200000</c:v>
                </c:pt>
                <c:pt idx="1">
                  <c:v>1209000</c:v>
                </c:pt>
                <c:pt idx="2">
                  <c:v>1212770</c:v>
                </c:pt>
                <c:pt idx="3">
                  <c:v>1217549.9000000001</c:v>
                </c:pt>
              </c:numCache>
            </c:numRef>
          </c:val>
        </c:ser>
        <c:dLbls>
          <c:showVal val="1"/>
        </c:dLbls>
        <c:marker val="1"/>
        <c:axId val="155257856"/>
        <c:axId val="155292416"/>
      </c:lineChart>
      <c:catAx>
        <c:axId val="155257856"/>
        <c:scaling>
          <c:orientation val="minMax"/>
        </c:scaling>
        <c:axPos val="b"/>
        <c:numFmt formatCode="#,##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292416"/>
        <c:crosses val="autoZero"/>
        <c:auto val="1"/>
        <c:lblAlgn val="ctr"/>
        <c:lblOffset val="100"/>
      </c:catAx>
      <c:valAx>
        <c:axId val="155292416"/>
        <c:scaling>
          <c:orientation val="minMax"/>
        </c:scaling>
        <c:delete val="1"/>
        <c:axPos val="l"/>
        <c:numFmt formatCode="_-* #,##0.00\ [$€-C0A]_-;\-* #,##0.00\ [$€-C0A]_-;_-* &quot;-&quot;??\ [$€-C0A]_-;_-@_-" sourceLinked="1"/>
        <c:tickLblPos val="none"/>
        <c:crossAx val="155257856"/>
        <c:crosses val="autoZero"/>
        <c:crossBetween val="between"/>
      </c:valAx>
    </c:plotArea>
    <c:legend>
      <c:legendPos val="t"/>
      <c:layout>
        <c:manualLayout>
          <c:xMode val="edge"/>
          <c:yMode val="edge"/>
          <c:wMode val="edge"/>
          <c:hMode val="edge"/>
          <c:x val="0.18358318582270258"/>
          <c:y val="0.14831301909179179"/>
          <c:w val="0.81641661071435789"/>
          <c:h val="0.23218926401323123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Comparativa: "Ingresos Corrientes vs Gastos Personal "</a:t>
            </a:r>
          </a:p>
        </c:rich>
      </c:tx>
    </c:title>
    <c:view3D>
      <c:depthPercent val="100"/>
      <c:perspective val="30"/>
    </c:view3D>
    <c:plotArea>
      <c:layout>
        <c:manualLayout>
          <c:layoutTarget val="inner"/>
          <c:xMode val="edge"/>
          <c:yMode val="edge"/>
          <c:x val="0.20789868256759192"/>
          <c:y val="0.20677112685329049"/>
          <c:w val="0.85255336832895856"/>
          <c:h val="0.5761180969146048"/>
        </c:manualLayout>
      </c:layout>
      <c:bar3DChart>
        <c:barDir val="col"/>
        <c:grouping val="clustered"/>
        <c:ser>
          <c:idx val="0"/>
          <c:order val="0"/>
          <c:tx>
            <c:strRef>
              <c:f>'Proyección Presupuestaria'!$B$45</c:f>
              <c:strCache>
                <c:ptCount val="1"/>
                <c:pt idx="0">
                  <c:v>Ingresos corrientes</c:v>
                </c:pt>
              </c:strCache>
            </c:strRef>
          </c:tx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Presupuestaria'!$C$45,'Proyección Presupuestaria'!$D$45,'Proyección Presupuestaria'!$E$45,'Proyección Presupuestaria'!$F$45)</c:f>
              <c:numCache>
                <c:formatCode>_-* #,##0.00\ [$€-C0A]_-;\-* #,##0.00\ [$€-C0A]_-;_-* "-"??\ [$€-C0A]_-;_-@_-</c:formatCode>
                <c:ptCount val="4"/>
                <c:pt idx="0">
                  <c:v>1415000</c:v>
                </c:pt>
                <c:pt idx="1">
                  <c:v>1434550</c:v>
                </c:pt>
                <c:pt idx="2">
                  <c:v>1415307.5</c:v>
                </c:pt>
                <c:pt idx="3">
                  <c:v>1397825.0349999999</c:v>
                </c:pt>
              </c:numCache>
            </c:numRef>
          </c:val>
        </c:ser>
        <c:ser>
          <c:idx val="1"/>
          <c:order val="1"/>
          <c:tx>
            <c:strRef>
              <c:f>'Proyección Presupuestaria'!$B$63</c:f>
              <c:strCache>
                <c:ptCount val="1"/>
                <c:pt idx="0">
                  <c:v>GASTOS DE PERSONAL</c:v>
                </c:pt>
              </c:strCache>
            </c:strRef>
          </c:tx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Presupuestaria'!$C$63,'Proyección Presupuestaria'!$D$63,'Proyección Presupuestaria'!$E$63,'Proyección Presupuestaria'!$F$63)</c:f>
              <c:numCache>
                <c:formatCode>_-* #,##0.00\ [$€-C0A]_-;\-* #,##0.00\ [$€-C0A]_-;_-* "-"??\ [$€-C0A]_-;_-@_-</c:formatCode>
                <c:ptCount val="4"/>
                <c:pt idx="0">
                  <c:v>600000</c:v>
                </c:pt>
                <c:pt idx="1">
                  <c:v>590000</c:v>
                </c:pt>
                <c:pt idx="2">
                  <c:v>590000</c:v>
                </c:pt>
                <c:pt idx="3">
                  <c:v>590000</c:v>
                </c:pt>
              </c:numCache>
            </c:numRef>
          </c:val>
        </c:ser>
        <c:gapWidth val="75"/>
        <c:shape val="cylinder"/>
        <c:axId val="155303296"/>
        <c:axId val="155198592"/>
        <c:axId val="0"/>
      </c:bar3DChart>
      <c:catAx>
        <c:axId val="155303296"/>
        <c:scaling>
          <c:orientation val="minMax"/>
        </c:scaling>
        <c:axPos val="b"/>
        <c:numFmt formatCode="#,##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198592"/>
        <c:crosses val="autoZero"/>
        <c:auto val="1"/>
        <c:lblAlgn val="ctr"/>
        <c:lblOffset val="100"/>
      </c:catAx>
      <c:valAx>
        <c:axId val="155198592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3032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DRN </a:t>
            </a:r>
          </a:p>
        </c:rich>
      </c:tx>
    </c:title>
    <c:plotArea>
      <c:layout>
        <c:manualLayout>
          <c:layoutTarget val="inner"/>
          <c:xMode val="edge"/>
          <c:yMode val="edge"/>
          <c:x val="0.23139107611548559"/>
          <c:y val="0.19754722561088314"/>
          <c:w val="0.71566447944007083"/>
          <c:h val="0.59103656057077358"/>
        </c:manualLayout>
      </c:layout>
      <c:lineChart>
        <c:grouping val="standard"/>
        <c:ser>
          <c:idx val="0"/>
          <c:order val="0"/>
          <c:tx>
            <c:v>DRN AYTO</c:v>
          </c:tx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Presupuestaria'!$C$49,'Proyección Presupuestaria'!$D$49,'Proyección Presupuestaria'!$E$49,'Proyección Presupuestaria'!$F$49)</c:f>
              <c:numCache>
                <c:formatCode>_-* #,##0.00\ [$€-C0A]_-;\-* #,##0.00\ [$€-C0A]_-;_-* "-"??\ [$€-C0A]_-;_-@_-</c:formatCode>
                <c:ptCount val="4"/>
                <c:pt idx="0">
                  <c:v>1595000</c:v>
                </c:pt>
                <c:pt idx="1">
                  <c:v>1605550</c:v>
                </c:pt>
                <c:pt idx="2">
                  <c:v>1577757.5</c:v>
                </c:pt>
                <c:pt idx="3">
                  <c:v>1552152.5349999999</c:v>
                </c:pt>
              </c:numCache>
            </c:numRef>
          </c:val>
        </c:ser>
        <c:marker val="1"/>
        <c:axId val="155235072"/>
        <c:axId val="155236608"/>
      </c:lineChart>
      <c:catAx>
        <c:axId val="155235072"/>
        <c:scaling>
          <c:orientation val="minMax"/>
        </c:scaling>
        <c:axPos val="b"/>
        <c:numFmt formatCode="#,##0" sourceLinked="1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236608"/>
        <c:crosses val="autoZero"/>
        <c:auto val="1"/>
        <c:lblAlgn val="ctr"/>
        <c:lblOffset val="100"/>
      </c:catAx>
      <c:valAx>
        <c:axId val="155236608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2350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3.3166666666666664E-2"/>
          <c:y val="0.87994713688957993"/>
          <c:w val="0.22500000000000001"/>
          <c:h val="0.96031126390891253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Masas de Capital</a:t>
            </a:r>
          </a:p>
        </c:rich>
      </c:tx>
    </c:title>
    <c:plotArea>
      <c:layout>
        <c:manualLayout>
          <c:layoutTarget val="inner"/>
          <c:xMode val="edge"/>
          <c:yMode val="edge"/>
          <c:x val="3.1339031339031341E-2"/>
          <c:y val="0.24580877920295297"/>
          <c:w val="0.93732193732193769"/>
          <c:h val="0.60116004934012224"/>
        </c:manualLayout>
      </c:layout>
      <c:lineChart>
        <c:grouping val="standard"/>
        <c:ser>
          <c:idx val="0"/>
          <c:order val="0"/>
          <c:tx>
            <c:strRef>
              <c:f>'Proyección Presupuestaria'!$B$48</c:f>
              <c:strCache>
                <c:ptCount val="1"/>
                <c:pt idx="0">
                  <c:v>Ingresos de capital</c:v>
                </c:pt>
              </c:strCache>
            </c:strRef>
          </c:tx>
          <c:dLbls>
            <c:dLbl>
              <c:idx val="0"/>
              <c:layout>
                <c:manualLayout>
                  <c:x val="-7.858546168958741E-2"/>
                  <c:y val="3.1963470319634701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8.6444007858546112E-2"/>
                  <c:y val="4.1095890410958895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6.8107400130975784E-2"/>
                  <c:y val="4.1095890410958895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9292730844793712E-2"/>
                  <c:y val="4.1095890410958895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Presupuestaria'!$C$48,'Proyección Presupuestaria'!$D$48,'Proyección Presupuestaria'!$E$48,'Proyección Presupuestaria'!$F$48)</c:f>
              <c:numCache>
                <c:formatCode>_-* #,##0.00\ [$€-C0A]_-;\-* #,##0.00\ [$€-C0A]_-;_-* "-"??\ [$€-C0A]_-;_-@_-</c:formatCode>
                <c:ptCount val="4"/>
                <c:pt idx="0">
                  <c:v>180000</c:v>
                </c:pt>
                <c:pt idx="1">
                  <c:v>171000</c:v>
                </c:pt>
                <c:pt idx="2">
                  <c:v>162450</c:v>
                </c:pt>
                <c:pt idx="3">
                  <c:v>154327.5</c:v>
                </c:pt>
              </c:numCache>
            </c:numRef>
          </c:val>
        </c:ser>
        <c:ser>
          <c:idx val="1"/>
          <c:order val="1"/>
          <c:tx>
            <c:strRef>
              <c:f>'Proyección Presupuestaria'!$B$22</c:f>
              <c:strCache>
                <c:ptCount val="1"/>
                <c:pt idx="0">
                  <c:v>Gasto de Capital</c:v>
                </c:pt>
              </c:strCache>
            </c:strRef>
          </c:tx>
          <c:dLbls>
            <c:dLbl>
              <c:idx val="0"/>
              <c:layout>
                <c:manualLayout>
                  <c:x val="-7.5965946299934514E-2"/>
                  <c:y val="-4.1095890410958895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8.1204977079240348E-2"/>
                  <c:y val="-4.1095890410958895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0.10216110019646366"/>
                  <c:y val="-4.109589041095886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4.9770792403405408E-2"/>
                  <c:y val="-4.5662100456621037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numRef>
              <c:f>('Proyección Presupuestaria'!$C$30,'Proyección Presupuestaria'!$D$30,'Proyección Presupuestaria'!$E$30,'Proyección Presupuestaria'!$F$30)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Presupuestaria'!$C$22,'Proyección Presupuestaria'!$D$22,'Proyección Presupuestaria'!$E$22,'Proyección Presupuestaria'!$F$22)</c:f>
              <c:numCache>
                <c:formatCode>_-* #,##0.00\ [$€-C0A]_-;\-* #,##0.00\ [$€-C0A]_-;_-* "-"??\ [$€-C0A]_-;_-@_-</c:formatCode>
                <c:ptCount val="4"/>
                <c:pt idx="0">
                  <c:v>200000</c:v>
                </c:pt>
                <c:pt idx="1">
                  <c:v>210000</c:v>
                </c:pt>
                <c:pt idx="2">
                  <c:v>210000</c:v>
                </c:pt>
                <c:pt idx="3">
                  <c:v>210000</c:v>
                </c:pt>
              </c:numCache>
            </c:numRef>
          </c:val>
        </c:ser>
        <c:dLbls>
          <c:showVal val="1"/>
        </c:dLbls>
        <c:marker val="1"/>
        <c:axId val="155245952"/>
        <c:axId val="155489408"/>
      </c:lineChart>
      <c:catAx>
        <c:axId val="155245952"/>
        <c:scaling>
          <c:orientation val="minMax"/>
        </c:scaling>
        <c:axPos val="b"/>
        <c:numFmt formatCode="#,##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489408"/>
        <c:crosses val="autoZero"/>
        <c:auto val="1"/>
        <c:lblAlgn val="ctr"/>
        <c:lblOffset val="100"/>
      </c:catAx>
      <c:valAx>
        <c:axId val="155489408"/>
        <c:scaling>
          <c:orientation val="minMax"/>
        </c:scaling>
        <c:delete val="1"/>
        <c:axPos val="l"/>
        <c:numFmt formatCode="_-* #,##0.00\ [$€-C0A]_-;\-* #,##0.00\ [$€-C0A]_-;_-* &quot;-&quot;??\ [$€-C0A]_-;_-@_-" sourceLinked="1"/>
        <c:tickLblPos val="none"/>
        <c:crossAx val="155245952"/>
        <c:crosses val="autoZero"/>
        <c:crossBetween val="between"/>
      </c:valAx>
    </c:plotArea>
    <c:legend>
      <c:legendPos val="t"/>
      <c:layout>
        <c:manualLayout>
          <c:xMode val="edge"/>
          <c:yMode val="edge"/>
          <c:wMode val="edge"/>
          <c:hMode val="edge"/>
          <c:x val="0.15479190837883974"/>
          <c:y val="0.14593643260345898"/>
          <c:w val="0.85375472466727564"/>
          <c:h val="0.21699852586919799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Masas corrientes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'Evolución Presupuestaria'!$B$44</c:f>
              <c:strCache>
                <c:ptCount val="1"/>
                <c:pt idx="0">
                  <c:v>Ingresos corrientes</c:v>
                </c:pt>
              </c:strCache>
            </c:strRef>
          </c:tx>
          <c:dLbls>
            <c:dLbl>
              <c:idx val="0"/>
              <c:layout>
                <c:manualLayout>
                  <c:x val="-9.4671035942992449E-2"/>
                  <c:y val="-4.7582844851163902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4.9967126890203828E-2"/>
                  <c:y val="-6.1637456295321698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6.5737522454663591E-2"/>
                  <c:y val="-6.635793115173387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2.629848783694938E-2"/>
                  <c:y val="-4.7528883895241875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b"/>
            <c:showVal val="1"/>
          </c:dLbls>
          <c:cat>
            <c:numRef>
              <c:f>('Evolución Presupuestaria'!$C$54,'Evolución Presupuestaria'!$D$54,'Evolución Presupuestaria'!$E$54,'Evolución Presupuestaria'!$F$54)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 formatCode="0">
                  <c:v>2025</c:v>
                </c:pt>
              </c:numCache>
            </c:numRef>
          </c:cat>
          <c:val>
            <c:numRef>
              <c:f>('Evolución Presupuestaria'!$C$61,'Evolución Presupuestaria'!$D$61,'Evolución Presupuestaria'!$E$61,'Evolución Presupuestaria'!$F$61)</c:f>
              <c:numCache>
                <c:formatCode>#,##0.00\ "€";[Red]\-#,##0.00\ "€"</c:formatCode>
                <c:ptCount val="4"/>
                <c:pt idx="0">
                  <c:v>1725012.0599999998</c:v>
                </c:pt>
                <c:pt idx="1">
                  <c:v>1963438.39</c:v>
                </c:pt>
                <c:pt idx="2">
                  <c:v>1406943.71</c:v>
                </c:pt>
                <c:pt idx="3">
                  <c:v>1415000</c:v>
                </c:pt>
              </c:numCache>
            </c:numRef>
          </c:val>
        </c:ser>
        <c:ser>
          <c:idx val="1"/>
          <c:order val="1"/>
          <c:tx>
            <c:strRef>
              <c:f>'Evolución Presupuestaria'!$B$18</c:f>
              <c:strCache>
                <c:ptCount val="1"/>
                <c:pt idx="0">
                  <c:v>Gasto Corriente</c:v>
                </c:pt>
              </c:strCache>
            </c:strRef>
          </c:tx>
          <c:dLbls>
            <c:dLbl>
              <c:idx val="0"/>
              <c:layout>
                <c:manualLayout>
                  <c:x val="-0.10256058229407715"/>
                  <c:y val="6.635793115173387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0.10256410256410259"/>
                  <c:y val="8.0493114434186039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0.11045530551284632"/>
                  <c:y val="6.16367171041447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7.1005917159763371E-2"/>
                  <c:y val="6.6330581078184264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t"/>
            <c:showVal val="1"/>
          </c:dLbls>
          <c:cat>
            <c:numRef>
              <c:f>('Evolución Presupuestaria'!$C$54,'Evolución Presupuestaria'!$D$54,'Evolución Presupuestaria'!$E$54,'Evolución Presupuestaria'!$F$54)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 formatCode="0">
                  <c:v>2025</c:v>
                </c:pt>
              </c:numCache>
            </c:numRef>
          </c:cat>
          <c:val>
            <c:numRef>
              <c:f>('Evolución Presupuestaria'!$C$67,'Evolución Presupuestaria'!$D$67,'Evolución Presupuestaria'!$E$67,'Evolución Presupuestaria'!$F$67)</c:f>
              <c:numCache>
                <c:formatCode>#,##0.00\ "€";[Red]\-#,##0.00\ "€"</c:formatCode>
                <c:ptCount val="4"/>
                <c:pt idx="0">
                  <c:v>1637630.5699999998</c:v>
                </c:pt>
                <c:pt idx="1">
                  <c:v>1814613.81</c:v>
                </c:pt>
                <c:pt idx="2">
                  <c:v>1220106.71</c:v>
                </c:pt>
                <c:pt idx="3">
                  <c:v>1200000</c:v>
                </c:pt>
              </c:numCache>
            </c:numRef>
          </c:val>
        </c:ser>
        <c:dLbls>
          <c:showVal val="1"/>
        </c:dLbls>
        <c:marker val="1"/>
        <c:axId val="150058880"/>
        <c:axId val="150060416"/>
      </c:lineChart>
      <c:catAx>
        <c:axId val="150058880"/>
        <c:scaling>
          <c:orientation val="minMax"/>
        </c:scaling>
        <c:axPos val="b"/>
        <c:numFmt formatCode="#,##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0060416"/>
        <c:crosses val="autoZero"/>
        <c:auto val="1"/>
        <c:lblAlgn val="ctr"/>
        <c:lblOffset val="100"/>
      </c:catAx>
      <c:valAx>
        <c:axId val="150060416"/>
        <c:scaling>
          <c:orientation val="minMax"/>
        </c:scaling>
        <c:delete val="1"/>
        <c:axPos val="l"/>
        <c:numFmt formatCode="#,##0.00\ &quot;€&quot;;[Red]\-#,##0.00\ &quot;€&quot;" sourceLinked="1"/>
        <c:tickLblPos val="none"/>
        <c:crossAx val="15005888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8358311719910761"/>
          <c:y val="0.14831306864027166"/>
          <c:w val="0.6328331443776628"/>
          <c:h val="8.3875981933353633E-2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/>
            </a:pPr>
            <a:r>
              <a:rPr lang="en-US" sz="1400" b="1"/>
              <a:t>Gastos de Personal vs Gasto Total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GASTOS PERSONAL</c:v>
          </c:tx>
          <c:cat>
            <c:numRef>
              <c:f>('Proyección Presupuestaria'!$C$6,'Proyección Presupuestaria'!$D$6,'Proyección Presupuestaria'!$E$6,'Proyección Presupuestaria'!$F$6)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Presupuestaria'!$C$8,'Proyección Presupuestaria'!$D$8,'Proyección Presupuestaria'!$E$8,'Proyección Presupuestaria'!$F$8)</c:f>
              <c:numCache>
                <c:formatCode>_-* #,##0.00\ [$€-C0A]_-;\-* #,##0.00\ [$€-C0A]_-;_-* "-"??\ [$€-C0A]_-;_-@_-</c:formatCode>
                <c:ptCount val="4"/>
                <c:pt idx="0">
                  <c:v>600000</c:v>
                </c:pt>
                <c:pt idx="1">
                  <c:v>590000</c:v>
                </c:pt>
                <c:pt idx="2">
                  <c:v>590000</c:v>
                </c:pt>
                <c:pt idx="3">
                  <c:v>590000</c:v>
                </c:pt>
              </c:numCache>
            </c:numRef>
          </c:val>
        </c:ser>
        <c:ser>
          <c:idx val="1"/>
          <c:order val="1"/>
          <c:tx>
            <c:v>Gasto Total</c:v>
          </c:tx>
          <c:cat>
            <c:numRef>
              <c:f>('Proyección Presupuestaria'!$C$6,'Proyección Presupuestaria'!$D$6,'Proyección Presupuestaria'!$E$6,'Proyección Presupuestaria'!$F$6)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Presupuestaria'!$C$23,'Proyección Presupuestaria'!$D$23,'Proyección Presupuestaria'!$E$23,'Proyección Presupuestaria'!$F$23)</c:f>
              <c:numCache>
                <c:formatCode>_-* #,##0.00\ [$€-C0A]_-;\-* #,##0.00\ [$€-C0A]_-;_-* "-"??\ [$€-C0A]_-;_-@_-</c:formatCode>
                <c:ptCount val="4"/>
                <c:pt idx="0">
                  <c:v>1400000</c:v>
                </c:pt>
                <c:pt idx="1">
                  <c:v>1419000</c:v>
                </c:pt>
                <c:pt idx="2">
                  <c:v>1422770</c:v>
                </c:pt>
                <c:pt idx="3">
                  <c:v>1427549.9000000001</c:v>
                </c:pt>
              </c:numCache>
            </c:numRef>
          </c:val>
        </c:ser>
        <c:axId val="155391488"/>
        <c:axId val="155393024"/>
      </c:barChart>
      <c:catAx>
        <c:axId val="155391488"/>
        <c:scaling>
          <c:orientation val="minMax"/>
        </c:scaling>
        <c:axPos val="b"/>
        <c:numFmt formatCode="#,##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393024"/>
        <c:crosses val="autoZero"/>
        <c:auto val="1"/>
        <c:lblAlgn val="ctr"/>
        <c:lblOffset val="100"/>
      </c:catAx>
      <c:valAx>
        <c:axId val="155393024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391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83649039031411443"/>
          <c:y val="0.26870083100077607"/>
          <c:w val="0.98709677419354869"/>
          <c:h val="0.73759035934461681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Masas corrientes</a:t>
            </a:r>
          </a:p>
        </c:rich>
      </c:tx>
    </c:title>
    <c:plotArea>
      <c:layout>
        <c:manualLayout>
          <c:layoutTarget val="inner"/>
          <c:xMode val="edge"/>
          <c:yMode val="edge"/>
          <c:x val="0.20749557468107191"/>
          <c:y val="0.14699780678100188"/>
          <c:w val="0.65957944210462116"/>
          <c:h val="0.7275187861791248"/>
        </c:manualLayout>
      </c:layout>
      <c:barChart>
        <c:barDir val="col"/>
        <c:grouping val="clustered"/>
        <c:ser>
          <c:idx val="1"/>
          <c:order val="0"/>
          <c:tx>
            <c:strRef>
              <c:f>'Proyección Presupuestaria'!$B$45</c:f>
              <c:strCache>
                <c:ptCount val="1"/>
                <c:pt idx="0">
                  <c:v>Ingresos corrientes</c:v>
                </c:pt>
              </c:strCache>
            </c:strRef>
          </c:tx>
          <c:spPr>
            <a:solidFill>
              <a:schemeClr val="accent1"/>
            </a:solidFill>
          </c:spPr>
          <c:cat>
            <c:numRef>
              <c:f>'Proyección Presupuestaria'!$C$6:$F$6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'Proyección Presupuestaria'!$C$45:$F$45</c:f>
              <c:numCache>
                <c:formatCode>_-* #,##0.00\ [$€-C0A]_-;\-* #,##0.00\ [$€-C0A]_-;_-* "-"??\ [$€-C0A]_-;_-@_-</c:formatCode>
                <c:ptCount val="4"/>
                <c:pt idx="0">
                  <c:v>1415000</c:v>
                </c:pt>
                <c:pt idx="1">
                  <c:v>1434550</c:v>
                </c:pt>
                <c:pt idx="2">
                  <c:v>1415307.5</c:v>
                </c:pt>
                <c:pt idx="3">
                  <c:v>1397825.0349999999</c:v>
                </c:pt>
              </c:numCache>
            </c:numRef>
          </c:val>
        </c:ser>
        <c:ser>
          <c:idx val="0"/>
          <c:order val="1"/>
          <c:tx>
            <c:strRef>
              <c:f>'Proyección Presupuestaria'!$B$19</c:f>
              <c:strCache>
                <c:ptCount val="1"/>
                <c:pt idx="0">
                  <c:v>Gasto Corriente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'Proyección Presupuestaria'!$C$6:$F$6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'Proyección Presupuestaria'!$C$19:$F$19</c:f>
              <c:numCache>
                <c:formatCode>_-* #,##0.00\ [$€-C0A]_-;\-* #,##0.00\ [$€-C0A]_-;_-* "-"??\ [$€-C0A]_-;_-@_-</c:formatCode>
                <c:ptCount val="4"/>
                <c:pt idx="0">
                  <c:v>1200000</c:v>
                </c:pt>
                <c:pt idx="1">
                  <c:v>1209000</c:v>
                </c:pt>
                <c:pt idx="2">
                  <c:v>1212770</c:v>
                </c:pt>
                <c:pt idx="3">
                  <c:v>1217549.9000000001</c:v>
                </c:pt>
              </c:numCache>
            </c:numRef>
          </c:val>
        </c:ser>
        <c:axId val="155421696"/>
        <c:axId val="155427584"/>
      </c:barChart>
      <c:catAx>
        <c:axId val="155421696"/>
        <c:scaling>
          <c:orientation val="minMax"/>
        </c:scaling>
        <c:axPos val="b"/>
        <c:numFmt formatCode="#,##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427584"/>
        <c:crosses val="autoZero"/>
        <c:auto val="1"/>
        <c:lblAlgn val="ctr"/>
        <c:lblOffset val="100"/>
      </c:catAx>
      <c:valAx>
        <c:axId val="155427584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majorTickMark val="none"/>
        <c:tickLblPos val="nextTo"/>
        <c:crossAx val="155421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86965899611385877"/>
          <c:y val="0.30332146837809693"/>
          <c:w val="1"/>
          <c:h val="0.69198612159781359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Masas de Capital</a:t>
            </a:r>
          </a:p>
        </c:rich>
      </c:tx>
    </c:title>
    <c:plotArea>
      <c:layout>
        <c:manualLayout>
          <c:layoutTarget val="inner"/>
          <c:xMode val="edge"/>
          <c:yMode val="edge"/>
          <c:x val="0.19307354753543826"/>
          <c:y val="0.16982885700931219"/>
          <c:w val="0.67113881884607296"/>
          <c:h val="0.70468773595081435"/>
        </c:manualLayout>
      </c:layout>
      <c:barChart>
        <c:barDir val="col"/>
        <c:grouping val="clustered"/>
        <c:ser>
          <c:idx val="1"/>
          <c:order val="0"/>
          <c:tx>
            <c:strRef>
              <c:f>'Proyección Presupuestaria'!$B$48</c:f>
              <c:strCache>
                <c:ptCount val="1"/>
                <c:pt idx="0">
                  <c:v>Ingresos de capital</c:v>
                </c:pt>
              </c:strCache>
            </c:strRef>
          </c:tx>
          <c:spPr>
            <a:solidFill>
              <a:schemeClr val="accent1"/>
            </a:solidFill>
          </c:spPr>
          <c:cat>
            <c:numRef>
              <c:f>'Proyección Presupuestaria'!$C$6:$F$6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'Proyección Presupuestaria'!$C$48:$F$48</c:f>
              <c:numCache>
                <c:formatCode>_-* #,##0.00\ [$€-C0A]_-;\-* #,##0.00\ [$€-C0A]_-;_-* "-"??\ [$€-C0A]_-;_-@_-</c:formatCode>
                <c:ptCount val="4"/>
                <c:pt idx="0">
                  <c:v>180000</c:v>
                </c:pt>
                <c:pt idx="1">
                  <c:v>171000</c:v>
                </c:pt>
                <c:pt idx="2">
                  <c:v>162450</c:v>
                </c:pt>
                <c:pt idx="3">
                  <c:v>154327.5</c:v>
                </c:pt>
              </c:numCache>
            </c:numRef>
          </c:val>
        </c:ser>
        <c:ser>
          <c:idx val="0"/>
          <c:order val="1"/>
          <c:tx>
            <c:strRef>
              <c:f>'Proyección Presupuestaria'!$B$22</c:f>
              <c:strCache>
                <c:ptCount val="1"/>
                <c:pt idx="0">
                  <c:v>Gasto de Capital</c:v>
                </c:pt>
              </c:strCache>
            </c:strRef>
          </c:tx>
          <c:spPr>
            <a:solidFill>
              <a:srgbClr val="C0504D"/>
            </a:solidFill>
          </c:spPr>
          <c:cat>
            <c:numRef>
              <c:f>'Proyección Presupuestaria'!$C$6:$F$6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'Proyección Presupuestaria'!$C$22:$F$22</c:f>
              <c:numCache>
                <c:formatCode>_-* #,##0.00\ [$€-C0A]_-;\-* #,##0.00\ [$€-C0A]_-;_-* "-"??\ [$€-C0A]_-;_-@_-</c:formatCode>
                <c:ptCount val="4"/>
                <c:pt idx="0">
                  <c:v>200000</c:v>
                </c:pt>
                <c:pt idx="1">
                  <c:v>210000</c:v>
                </c:pt>
                <c:pt idx="2">
                  <c:v>210000</c:v>
                </c:pt>
                <c:pt idx="3">
                  <c:v>210000</c:v>
                </c:pt>
              </c:numCache>
            </c:numRef>
          </c:val>
        </c:ser>
        <c:axId val="155526272"/>
        <c:axId val="155527808"/>
      </c:barChart>
      <c:catAx>
        <c:axId val="155526272"/>
        <c:scaling>
          <c:orientation val="minMax"/>
        </c:scaling>
        <c:axPos val="b"/>
        <c:numFmt formatCode="#,##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527808"/>
        <c:crosses val="autoZero"/>
        <c:auto val="1"/>
        <c:lblAlgn val="ctr"/>
        <c:lblOffset val="100"/>
      </c:catAx>
      <c:valAx>
        <c:axId val="155527808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majorTickMark val="none"/>
        <c:tickLblPos val="nextTo"/>
        <c:crossAx val="155526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86159285099185778"/>
          <c:y val="0.4037780893826633"/>
          <c:w val="0.99738048461034656"/>
          <c:h val="0.76558228166684639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Gasto Total vs. Recaudación</a:t>
            </a:r>
          </a:p>
        </c:rich>
      </c:tx>
    </c:title>
    <c:plotArea>
      <c:layout>
        <c:manualLayout>
          <c:layoutTarget val="inner"/>
          <c:xMode val="edge"/>
          <c:yMode val="edge"/>
          <c:x val="0.20939334637964774"/>
          <c:y val="0.19444444444444467"/>
          <c:w val="0.75929549902152693"/>
          <c:h val="0.5798611111111116"/>
        </c:manualLayout>
      </c:layout>
      <c:lineChart>
        <c:grouping val="standard"/>
        <c:ser>
          <c:idx val="1"/>
          <c:order val="0"/>
          <c:tx>
            <c:v>Recaudación Total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7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cat>
            <c:numRef>
              <c:f>('Proyección Ppto de Tesorería'!$C$31,'Proyección Ppto de Tesorería'!$D$31,'Proyección Ppto de Tesorería'!$E$31,'Proyección Ppto de Tesorería'!$F$31)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Ppto de Tesorería'!$C$50,'Proyección Ppto de Tesorería'!$D$50,'Proyección Ppto de Tesorería'!$E$50,'Proyección Ppto de Tesorería'!$F$50)</c:f>
              <c:numCache>
                <c:formatCode>_-* #,##0.00\ [$€-C0A]_-;\-* #,##0.00\ [$€-C0A]_-;_-* "-"??\ [$€-C0A]_-;_-@_-</c:formatCode>
                <c:ptCount val="4"/>
                <c:pt idx="0">
                  <c:v>1435500</c:v>
                </c:pt>
                <c:pt idx="1">
                  <c:v>1444995</c:v>
                </c:pt>
                <c:pt idx="2">
                  <c:v>1419981.75</c:v>
                </c:pt>
                <c:pt idx="3">
                  <c:v>1396937.2815</c:v>
                </c:pt>
              </c:numCache>
            </c:numRef>
          </c:val>
        </c:ser>
        <c:ser>
          <c:idx val="0"/>
          <c:order val="1"/>
          <c:tx>
            <c:v>Gasto Total</c:v>
          </c:tx>
          <c:spPr>
            <a:ln>
              <a:solidFill>
                <a:srgbClr val="A50021"/>
              </a:solidFill>
            </a:ln>
          </c:spPr>
          <c:marker>
            <c:symbol val="diamond"/>
            <c:size val="7"/>
            <c:spPr>
              <a:solidFill>
                <a:srgbClr val="A50021"/>
              </a:solidFill>
              <a:ln>
                <a:solidFill>
                  <a:srgbClr val="A50021"/>
                </a:solidFill>
              </a:ln>
            </c:spPr>
          </c:marker>
          <c:cat>
            <c:numRef>
              <c:f>('Proyección Ppto de Tesorería'!$C$31,'Proyección Ppto de Tesorería'!$D$31,'Proyección Ppto de Tesorería'!$E$31,'Proyección Ppto de Tesorería'!$F$31)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Ppto de Tesorería'!$C$24,'Proyección Ppto de Tesorería'!$D$24,'Proyección Ppto de Tesorería'!$E$24,'Proyección Ppto de Tesorería'!$F$24)</c:f>
              <c:numCache>
                <c:formatCode>_-* #,##0.00\ [$€-C0A]_-;\-* #,##0.00\ [$€-C0A]_-;_-* "-"??\ [$€-C0A]_-;_-@_-</c:formatCode>
                <c:ptCount val="4"/>
                <c:pt idx="0">
                  <c:v>1610000</c:v>
                </c:pt>
                <c:pt idx="1">
                  <c:v>1419000</c:v>
                </c:pt>
                <c:pt idx="2">
                  <c:v>1422770</c:v>
                </c:pt>
                <c:pt idx="3">
                  <c:v>1427549.9000000001</c:v>
                </c:pt>
              </c:numCache>
            </c:numRef>
          </c:val>
        </c:ser>
        <c:marker val="1"/>
        <c:axId val="155769856"/>
        <c:axId val="155776128"/>
      </c:lineChart>
      <c:catAx>
        <c:axId val="155769856"/>
        <c:scaling>
          <c:orientation val="minMax"/>
        </c:scaling>
        <c:axPos val="b"/>
        <c:numFmt formatCode="#,##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776128"/>
        <c:crosses val="autoZero"/>
        <c:auto val="1"/>
        <c:lblAlgn val="ctr"/>
        <c:lblOffset val="100"/>
      </c:catAx>
      <c:valAx>
        <c:axId val="155776128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769856"/>
        <c:crosses val="autoZero"/>
        <c:crossBetween val="between"/>
      </c:valAx>
    </c:plotArea>
    <c:legend>
      <c:legendPos val="b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 sz="1400"/>
              <a:t>Recaudación Corriente vs.</a:t>
            </a:r>
            <a:r>
              <a:rPr lang="es-ES" sz="1400" baseline="0"/>
              <a:t> Gasto corriente</a:t>
            </a:r>
            <a:endParaRPr lang="es-ES" sz="1400"/>
          </a:p>
        </c:rich>
      </c:tx>
    </c:title>
    <c:plotArea>
      <c:layout>
        <c:manualLayout>
          <c:layoutTarget val="inner"/>
          <c:xMode val="edge"/>
          <c:yMode val="edge"/>
          <c:x val="0.21423132385131724"/>
          <c:y val="0.17278754789797632"/>
          <c:w val="0.57136804539748742"/>
          <c:h val="0.69954292298828502"/>
        </c:manualLayout>
      </c:layout>
      <c:lineChart>
        <c:grouping val="standard"/>
        <c:ser>
          <c:idx val="0"/>
          <c:order val="0"/>
          <c:tx>
            <c:strRef>
              <c:f>'Proyección Ppto de Tesorería'!$B$46</c:f>
              <c:strCache>
                <c:ptCount val="1"/>
                <c:pt idx="0">
                  <c:v>Recaudación corriente</c:v>
                </c:pt>
              </c:strCache>
            </c:strRef>
          </c:tx>
          <c:cat>
            <c:numRef>
              <c:f>('Proyección Ppto de Tesorería'!$C$31,'Proyección Ppto de Tesorería'!$D$31,'Proyección Ppto de Tesorería'!$E$31,'Proyección Ppto de Tesorería'!$F$31)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Ppto de Tesorería'!$C$46,'Proyección Ppto de Tesorería'!$D$46,'Proyección Ppto de Tesorería'!$E$46,'Proyección Ppto de Tesorería'!$F$46)</c:f>
              <c:numCache>
                <c:formatCode>_-* #,##0.00\ [$€-C0A]_-;\-* #,##0.00\ [$€-C0A]_-;_-* "-"??\ [$€-C0A]_-;_-@_-</c:formatCode>
                <c:ptCount val="4"/>
                <c:pt idx="0">
                  <c:v>1273500</c:v>
                </c:pt>
                <c:pt idx="1">
                  <c:v>1291095</c:v>
                </c:pt>
                <c:pt idx="2">
                  <c:v>1273776.75</c:v>
                </c:pt>
                <c:pt idx="3">
                  <c:v>1258042.5315</c:v>
                </c:pt>
              </c:numCache>
            </c:numRef>
          </c:val>
        </c:ser>
        <c:ser>
          <c:idx val="1"/>
          <c:order val="1"/>
          <c:tx>
            <c:strRef>
              <c:f>'Proyección Ppto de Tesorería'!$B$18</c:f>
              <c:strCache>
                <c:ptCount val="1"/>
                <c:pt idx="0">
                  <c:v>Gasto Corriente</c:v>
                </c:pt>
              </c:strCache>
            </c:strRef>
          </c:tx>
          <c:cat>
            <c:numRef>
              <c:f>('Proyección Ppto de Tesorería'!$C$31,'Proyección Ppto de Tesorería'!$D$31,'Proyección Ppto de Tesorería'!$E$31,'Proyección Ppto de Tesorería'!$F$31)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Ppto de Tesorería'!$C$18,'Proyección Ppto de Tesorería'!$D$18,'Proyección Ppto de Tesorería'!$E$18,'Proyección Ppto de Tesorería'!$F$18)</c:f>
              <c:numCache>
                <c:formatCode>_-* #,##0.00\ [$€-C0A]_-;\-* #,##0.00\ [$€-C0A]_-;_-* "-"??\ [$€-C0A]_-;_-@_-</c:formatCode>
                <c:ptCount val="4"/>
                <c:pt idx="0">
                  <c:v>1200000</c:v>
                </c:pt>
                <c:pt idx="1">
                  <c:v>1209000</c:v>
                </c:pt>
                <c:pt idx="2">
                  <c:v>1212770</c:v>
                </c:pt>
                <c:pt idx="3">
                  <c:v>1217549.9000000001</c:v>
                </c:pt>
              </c:numCache>
            </c:numRef>
          </c:val>
        </c:ser>
        <c:marker val="1"/>
        <c:axId val="155595136"/>
        <c:axId val="155596672"/>
      </c:lineChart>
      <c:catAx>
        <c:axId val="155595136"/>
        <c:scaling>
          <c:orientation val="minMax"/>
        </c:scaling>
        <c:axPos val="b"/>
        <c:numFmt formatCode="#,##0" sourceLinked="1"/>
        <c:majorTickMark val="none"/>
        <c:tickLblPos val="nextTo"/>
        <c:crossAx val="155596672"/>
        <c:crosses val="autoZero"/>
        <c:auto val="1"/>
        <c:lblAlgn val="ctr"/>
        <c:lblOffset val="100"/>
      </c:catAx>
      <c:valAx>
        <c:axId val="155596672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majorTickMark val="none"/>
        <c:tickLblPos val="nextTo"/>
        <c:crossAx val="155595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78459058230369461"/>
          <c:y val="0.26289006557107192"/>
          <c:w val="0.99731723257912963"/>
          <c:h val="0.7421738136391498"/>
        </c:manualLayout>
      </c:layout>
    </c:legend>
    <c:plotVisOnly val="1"/>
    <c:dispBlanksAs val="gap"/>
  </c:chart>
  <c:spPr>
    <a:solidFill>
      <a:schemeClr val="accent3">
        <a:lumMod val="20000"/>
        <a:lumOff val="80000"/>
      </a:schemeClr>
    </a:soli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 sz="1400"/>
              <a:t>Recaudación de Capital</a:t>
            </a:r>
            <a:r>
              <a:rPr lang="es-ES" sz="1400" baseline="0"/>
              <a:t> vs. Gasto de Capital</a:t>
            </a:r>
          </a:p>
        </c:rich>
      </c:tx>
    </c:title>
    <c:plotArea>
      <c:layout>
        <c:manualLayout>
          <c:layoutTarget val="inner"/>
          <c:xMode val="edge"/>
          <c:yMode val="edge"/>
          <c:x val="0.20122781621994218"/>
          <c:y val="0.17522977472338927"/>
          <c:w val="0.56568116864179863"/>
          <c:h val="0.69529617985030978"/>
        </c:manualLayout>
      </c:layout>
      <c:lineChart>
        <c:grouping val="standard"/>
        <c:ser>
          <c:idx val="0"/>
          <c:order val="0"/>
          <c:tx>
            <c:strRef>
              <c:f>'Proyección Ppto de Tesorería'!$B$49</c:f>
              <c:strCache>
                <c:ptCount val="1"/>
                <c:pt idx="0">
                  <c:v>Recaudación de capital</c:v>
                </c:pt>
              </c:strCache>
            </c:strRef>
          </c:tx>
          <c:cat>
            <c:numRef>
              <c:f>('Proyección Ppto de Tesorería'!$C$31,'Proyección Ppto de Tesorería'!$D$31,'Proyección Ppto de Tesorería'!$E$31,'Proyección Ppto de Tesorería'!$F$31)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Ppto de Tesorería'!$C$49,'Proyección Ppto de Tesorería'!$D$49,'Proyección Ppto de Tesorería'!$E$49,'Proyección Ppto de Tesorería'!$F$49)</c:f>
              <c:numCache>
                <c:formatCode>_-* #,##0.00\ [$€-C0A]_-;\-* #,##0.00\ [$€-C0A]_-;_-* "-"??\ [$€-C0A]_-;_-@_-</c:formatCode>
                <c:ptCount val="4"/>
                <c:pt idx="0">
                  <c:v>162000</c:v>
                </c:pt>
                <c:pt idx="1">
                  <c:v>153900</c:v>
                </c:pt>
                <c:pt idx="2">
                  <c:v>146205</c:v>
                </c:pt>
                <c:pt idx="3">
                  <c:v>138894.75</c:v>
                </c:pt>
              </c:numCache>
            </c:numRef>
          </c:val>
        </c:ser>
        <c:ser>
          <c:idx val="1"/>
          <c:order val="1"/>
          <c:tx>
            <c:strRef>
              <c:f>'Proyección Ppto de Tesorería'!$B$21</c:f>
              <c:strCache>
                <c:ptCount val="1"/>
                <c:pt idx="0">
                  <c:v>Gasto de Capital</c:v>
                </c:pt>
              </c:strCache>
            </c:strRef>
          </c:tx>
          <c:cat>
            <c:numRef>
              <c:f>('Proyección Ppto de Tesorería'!$C$31,'Proyección Ppto de Tesorería'!$D$31,'Proyección Ppto de Tesorería'!$E$31,'Proyección Ppto de Tesorería'!$F$31)</c:f>
              <c:numCache>
                <c:formatCode>#,##0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Ppto de Tesorería'!$C$21,'Proyección Ppto de Tesorería'!$D$21,'Proyección Ppto de Tesorería'!$E$21,'Proyección Ppto de Tesorería'!$F$21)</c:f>
              <c:numCache>
                <c:formatCode>_-* #,##0.00\ [$€-C0A]_-;\-* #,##0.00\ [$€-C0A]_-;_-* "-"??\ [$€-C0A]_-;_-@_-</c:formatCode>
                <c:ptCount val="4"/>
                <c:pt idx="0">
                  <c:v>200000</c:v>
                </c:pt>
                <c:pt idx="1">
                  <c:v>210000</c:v>
                </c:pt>
                <c:pt idx="2">
                  <c:v>210000</c:v>
                </c:pt>
                <c:pt idx="3">
                  <c:v>210000</c:v>
                </c:pt>
              </c:numCache>
            </c:numRef>
          </c:val>
        </c:ser>
        <c:marker val="1"/>
        <c:axId val="155629824"/>
        <c:axId val="155643904"/>
      </c:lineChart>
      <c:catAx>
        <c:axId val="155629824"/>
        <c:scaling>
          <c:orientation val="minMax"/>
        </c:scaling>
        <c:axPos val="b"/>
        <c:numFmt formatCode="#,##0" sourceLinked="1"/>
        <c:majorTickMark val="none"/>
        <c:tickLblPos val="nextTo"/>
        <c:crossAx val="155643904"/>
        <c:crosses val="autoZero"/>
        <c:auto val="1"/>
        <c:lblAlgn val="ctr"/>
        <c:lblOffset val="100"/>
      </c:catAx>
      <c:valAx>
        <c:axId val="155643904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majorTickMark val="none"/>
        <c:tickLblPos val="nextTo"/>
        <c:crossAx val="155629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77229619024894625"/>
          <c:y val="0.29251866484887318"/>
          <c:w val="0.99730639730639736"/>
          <c:h val="0.73617391465642812"/>
        </c:manualLayout>
      </c:layout>
    </c:legend>
    <c:plotVisOnly val="1"/>
    <c:dispBlanksAs val="gap"/>
  </c:chart>
  <c:spPr>
    <a:solidFill>
      <a:schemeClr val="accent3">
        <a:lumMod val="20000"/>
        <a:lumOff val="80000"/>
      </a:schemeClr>
    </a:soli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Comparativa "Pdte cobro vs dudoso cobro"</a:t>
            </a:r>
          </a:p>
        </c:rich>
      </c:tx>
    </c:title>
    <c:view3D>
      <c:depthPercent val="100"/>
      <c:perspective val="30"/>
    </c:view3D>
    <c:plotArea>
      <c:layout>
        <c:manualLayout>
          <c:layoutTarget val="inner"/>
          <c:xMode val="edge"/>
          <c:yMode val="edge"/>
          <c:x val="0.14713771044779109"/>
          <c:y val="0.18503741136835519"/>
          <c:w val="0.66046186241928928"/>
          <c:h val="0.65336623966780272"/>
        </c:manualLayout>
      </c:layout>
      <c:bar3DChart>
        <c:barDir val="col"/>
        <c:grouping val="clustered"/>
        <c:ser>
          <c:idx val="0"/>
          <c:order val="0"/>
          <c:tx>
            <c:strRef>
              <c:f>'Proyección Magnitudes Financier'!$J$6</c:f>
              <c:strCache>
                <c:ptCount val="1"/>
                <c:pt idx="0">
                  <c:v>DUDOSO COBRO</c:v>
                </c:pt>
              </c:strCache>
            </c:strRef>
          </c:tx>
          <c:cat>
            <c:numRef>
              <c:f>('Proyección Magnitudes Financier'!$B$7,'Proyección Magnitudes Financier'!$C$7,'Proyección Magnitudes Financier'!$D$7,'Proyección Magnitudes Financier'!$E$7)</c:f>
              <c:numCache>
                <c:formatCode>General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Magnitudes Financier'!$B$30,'Proyección Magnitudes Financier'!$C$30,'Proyección Magnitudes Financier'!$D$30,'Proyección Magnitudes Financier'!$E$30)</c:f>
              <c:numCache>
                <c:formatCode>#,##0.00\ "€";[Red]\-#,##0.00\ "€"</c:formatCode>
                <c:ptCount val="4"/>
                <c:pt idx="0">
                  <c:v>1000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</c:numCache>
            </c:numRef>
          </c:val>
        </c:ser>
        <c:ser>
          <c:idx val="1"/>
          <c:order val="1"/>
          <c:tx>
            <c:strRef>
              <c:f>'Proyección Magnitudes Financier'!$I$6</c:f>
              <c:strCache>
                <c:ptCount val="1"/>
                <c:pt idx="0">
                  <c:v>PDTE COBRO</c:v>
                </c:pt>
              </c:strCache>
            </c:strRef>
          </c:tx>
          <c:cat>
            <c:numRef>
              <c:f>('Proyección Magnitudes Financier'!$B$7,'Proyección Magnitudes Financier'!$C$7,'Proyección Magnitudes Financier'!$D$7,'Proyección Magnitudes Financier'!$E$7)</c:f>
              <c:numCache>
                <c:formatCode>General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Magnitudes Financier'!$B$13,'Proyección Magnitudes Financier'!$C$13,'Proyección Magnitudes Financier'!$D$13,'Proyección Magnitudes Financier'!$E$13)</c:f>
              <c:numCache>
                <c:formatCode>#,##0.00\ "€";[Red]\-#,##0.00\ "€"</c:formatCode>
                <c:ptCount val="4"/>
                <c:pt idx="0">
                  <c:v>1550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</c:numCache>
            </c:numRef>
          </c:val>
        </c:ser>
        <c:shape val="cylinder"/>
        <c:axId val="155683840"/>
        <c:axId val="155685632"/>
        <c:axId val="0"/>
      </c:bar3DChart>
      <c:catAx>
        <c:axId val="15568384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685632"/>
        <c:crosses val="autoZero"/>
        <c:auto val="1"/>
        <c:lblAlgn val="ctr"/>
        <c:lblOffset val="100"/>
      </c:catAx>
      <c:valAx>
        <c:axId val="155685632"/>
        <c:scaling>
          <c:orientation val="minMax"/>
        </c:scaling>
        <c:axPos val="l"/>
        <c:majorGridlines/>
        <c:numFmt formatCode="#,##0.00\ &quot;€&quot;;[Red]\-#,##0.00\ &quot;€&quot;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6838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8478588465415255"/>
          <c:y val="0.36531045559603581"/>
          <c:w val="0.98479087452471537"/>
          <c:h val="0.66996278450268343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zero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Comparativa Remanente de Tesorería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v>RTGFA</c:v>
          </c:tx>
          <c:cat>
            <c:numRef>
              <c:f>('Proyección Magnitudes Financier'!$B$7,'Proyección Magnitudes Financier'!$C$7,'Proyección Magnitudes Financier'!$D$7,'Proyección Magnitudes Financier'!$E$7)</c:f>
              <c:numCache>
                <c:formatCode>General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Magnitudes Financier'!$B$31,'Proyección Magnitudes Financier'!$C$31,'Proyección Magnitudes Financier'!$D$31,'Proyección Magnitudes Financier'!$E$31)</c:f>
              <c:numCache>
                <c:formatCode>#,##0.00\ "€";[Red]\-#,##0.00\ "€"</c:formatCode>
                <c:ptCount val="4"/>
              </c:numCache>
            </c:numRef>
          </c:val>
        </c:ser>
        <c:ser>
          <c:idx val="1"/>
          <c:order val="1"/>
          <c:tx>
            <c:v>RTGG</c:v>
          </c:tx>
          <c:cat>
            <c:numRef>
              <c:f>('Proyección Magnitudes Financier'!$B$7,'Proyección Magnitudes Financier'!$C$7,'Proyección Magnitudes Financier'!$D$7,'Proyección Magnitudes Financier'!$E$7)</c:f>
              <c:numCache>
                <c:formatCode>General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Magnitudes Financier'!$B$33,'Proyección Magnitudes Financier'!$C$33,'Proyección Magnitudes Financier'!$D$33,'Proyección Magnitudes Financier'!$E$33)</c:f>
              <c:numCache>
                <c:formatCode>#,##0.00\ "€";[Red]\-#,##0.00\ "€"</c:formatCode>
                <c:ptCount val="4"/>
                <c:pt idx="0">
                  <c:v>-450</c:v>
                </c:pt>
                <c:pt idx="1">
                  <c:v>-525</c:v>
                </c:pt>
                <c:pt idx="2">
                  <c:v>-435</c:v>
                </c:pt>
                <c:pt idx="3">
                  <c:v>-500</c:v>
                </c:pt>
              </c:numCache>
            </c:numRef>
          </c:val>
        </c:ser>
        <c:ser>
          <c:idx val="2"/>
          <c:order val="2"/>
          <c:tx>
            <c:v>RTGG ajustado</c:v>
          </c:tx>
          <c:cat>
            <c:numRef>
              <c:f>('Proyección Magnitudes Financier'!$B$7,'Proyección Magnitudes Financier'!$C$7,'Proyección Magnitudes Financier'!$D$7,'Proyección Magnitudes Financier'!$E$7)</c:f>
              <c:numCache>
                <c:formatCode>General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Magnitudes Financier'!$B$39,'Proyección Magnitudes Financier'!$C$39,'Proyección Magnitudes Financier'!$D$39,'Proyección Magnitudes Financier'!$E$39)</c:f>
              <c:numCache>
                <c:formatCode>#,##0.00\ "€";[Red]\-#,##0.00\ "€"</c:formatCode>
                <c:ptCount val="4"/>
                <c:pt idx="0">
                  <c:v>-450</c:v>
                </c:pt>
                <c:pt idx="1">
                  <c:v>-525</c:v>
                </c:pt>
                <c:pt idx="2">
                  <c:v>-435</c:v>
                </c:pt>
                <c:pt idx="3">
                  <c:v>-500</c:v>
                </c:pt>
              </c:numCache>
            </c:numRef>
          </c:val>
        </c:ser>
        <c:marker val="1"/>
        <c:axId val="156047616"/>
        <c:axId val="156057600"/>
      </c:lineChart>
      <c:catAx>
        <c:axId val="156047616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6057600"/>
        <c:crosses val="autoZero"/>
        <c:auto val="1"/>
        <c:lblAlgn val="ctr"/>
        <c:lblOffset val="100"/>
      </c:catAx>
      <c:valAx>
        <c:axId val="156057600"/>
        <c:scaling>
          <c:orientation val="minMax"/>
        </c:scaling>
        <c:axPos val="l"/>
        <c:majorGridlines/>
        <c:numFmt formatCode="#,##0.00\ &quot;€&quot;;[Red]\-#,##0.00\ &quot;€&quot;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60476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wMode val="edge"/>
          <c:hMode val="edge"/>
          <c:x val="0.13248924682893737"/>
          <c:y val="0.88412251100191386"/>
          <c:w val="0.86751075317106252"/>
          <c:h val="0.96992481203007652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Evolución Ahorro Neto</a:t>
            </a:r>
          </a:p>
        </c:rich>
      </c:tx>
    </c:title>
    <c:plotArea>
      <c:layout/>
      <c:lineChart>
        <c:grouping val="standard"/>
        <c:ser>
          <c:idx val="0"/>
          <c:order val="0"/>
          <c:cat>
            <c:numRef>
              <c:f>('Proyección Magnitudes Financier'!$B$58,'Proyección Magnitudes Financier'!$C$58,'Proyección Magnitudes Financier'!$D$58,'Proyección Magnitudes Financier'!$E$58)</c:f>
              <c:numCache>
                <c:formatCode>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Magnitudes Financier'!$B$65,'Proyección Magnitudes Financier'!$C$65,'Proyección Magnitudes Financier'!$D$65,'Proyección Magnitudes Financier'!$E$65)</c:f>
              <c:numCache>
                <c:formatCode>#,##0.00\ "€";[Red]\-#,##0.00\ "€"</c:formatCode>
                <c:ptCount val="4"/>
                <c:pt idx="0">
                  <c:v>156494.14446538955</c:v>
                </c:pt>
                <c:pt idx="1">
                  <c:v>189044.14446538955</c:v>
                </c:pt>
                <c:pt idx="2">
                  <c:v>170231.64446538955</c:v>
                </c:pt>
                <c:pt idx="3">
                  <c:v>152589.27946538955</c:v>
                </c:pt>
              </c:numCache>
            </c:numRef>
          </c:val>
        </c:ser>
        <c:marker val="1"/>
        <c:axId val="156068864"/>
        <c:axId val="156087040"/>
      </c:lineChart>
      <c:catAx>
        <c:axId val="156068864"/>
        <c:scaling>
          <c:orientation val="minMax"/>
        </c:scaling>
        <c:axPos val="b"/>
        <c:numFmt formatCode="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6087040"/>
        <c:crosses val="autoZero"/>
        <c:auto val="1"/>
        <c:lblAlgn val="ctr"/>
        <c:lblOffset val="100"/>
      </c:catAx>
      <c:valAx>
        <c:axId val="156087040"/>
        <c:scaling>
          <c:orientation val="minMax"/>
        </c:scaling>
        <c:axPos val="l"/>
        <c:majorGridlines/>
        <c:numFmt formatCode="#,##0.00\ &quot;€&quot;;[Red]\-#,##0.00\ &quot;€&quot;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6068864"/>
        <c:crosses val="autoZero"/>
        <c:crossBetween val="between"/>
      </c:valAx>
    </c:plotArea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plotArea>
      <c:layout>
        <c:manualLayout>
          <c:layoutTarget val="inner"/>
          <c:xMode val="edge"/>
          <c:yMode val="edge"/>
          <c:x val="0.13150811704092544"/>
          <c:y val="0.16867355866231007"/>
          <c:w val="0.81664003110722272"/>
          <c:h val="0.76736943596336171"/>
        </c:manualLayout>
      </c:layout>
      <c:lineChart>
        <c:grouping val="standard"/>
        <c:ser>
          <c:idx val="0"/>
          <c:order val="0"/>
          <c:tx>
            <c:strRef>
              <c:f>'Magnitudes financiesras'!$A$66</c:f>
              <c:strCache>
                <c:ptCount val="1"/>
                <c:pt idx="0">
                  <c:v>% AHORRO NETO</c:v>
                </c:pt>
              </c:strCache>
            </c:strRef>
          </c:tx>
          <c:cat>
            <c:numRef>
              <c:f>('Proyección Magnitudes Financier'!$B$58,'Proyección Magnitudes Financier'!$C$58,'Proyección Magnitudes Financier'!$D$58,'Proyección Magnitudes Financier'!$E$58)</c:f>
              <c:numCache>
                <c:formatCode>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Magnitudes Financier'!$B$66,'Proyección Magnitudes Financier'!$C$66,'Proyección Magnitudes Financier'!$D$66,'Proyección Magnitudes Financier'!$E$66)</c:f>
              <c:numCache>
                <c:formatCode>0.00%</c:formatCode>
                <c:ptCount val="4"/>
                <c:pt idx="0">
                  <c:v>0.11059656852677706</c:v>
                </c:pt>
                <c:pt idx="1">
                  <c:v>0.13177940431869892</c:v>
                </c:pt>
                <c:pt idx="2">
                  <c:v>0.12027891074228714</c:v>
                </c:pt>
                <c:pt idx="3" formatCode="General">
                  <c:v>0.10916193060270205</c:v>
                </c:pt>
              </c:numCache>
            </c:numRef>
          </c:val>
        </c:ser>
        <c:marker val="1"/>
        <c:axId val="156114944"/>
        <c:axId val="156116480"/>
      </c:lineChart>
      <c:catAx>
        <c:axId val="156114944"/>
        <c:scaling>
          <c:orientation val="minMax"/>
        </c:scaling>
        <c:axPos val="b"/>
        <c:numFmt formatCode="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6116480"/>
        <c:crosses val="autoZero"/>
        <c:auto val="1"/>
        <c:lblAlgn val="ctr"/>
        <c:lblOffset val="100"/>
      </c:catAx>
      <c:valAx>
        <c:axId val="156116480"/>
        <c:scaling>
          <c:orientation val="minMax"/>
        </c:scaling>
        <c:axPos val="l"/>
        <c:majorGridlines/>
        <c:numFmt formatCode="0.00%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6114944"/>
        <c:crosses val="autoZero"/>
        <c:crossBetween val="between"/>
      </c:valAx>
    </c:plotArea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Comparativa: "Ingresos Corrientes vs Gastos Personal "</a:t>
            </a:r>
          </a:p>
        </c:rich>
      </c:tx>
      <c:layout/>
    </c:title>
    <c:view3D>
      <c:depthPercent val="100"/>
      <c:perspective val="30"/>
    </c:view3D>
    <c:plotArea>
      <c:layout>
        <c:manualLayout>
          <c:layoutTarget val="inner"/>
          <c:xMode val="edge"/>
          <c:yMode val="edge"/>
          <c:x val="0.20034597790279521"/>
          <c:y val="0.22621596392893692"/>
          <c:w val="0.79965402209720482"/>
          <c:h val="0.5761180969146048"/>
        </c:manualLayout>
      </c:layout>
      <c:bar3DChart>
        <c:barDir val="col"/>
        <c:grouping val="clustered"/>
        <c:ser>
          <c:idx val="0"/>
          <c:order val="0"/>
          <c:tx>
            <c:strRef>
              <c:f>'Evolución Presupuestaria'!$B$44</c:f>
              <c:strCache>
                <c:ptCount val="1"/>
                <c:pt idx="0">
                  <c:v>Ingresos corrientes</c:v>
                </c:pt>
              </c:strCache>
            </c:strRef>
          </c:tx>
          <c:cat>
            <c:numRef>
              <c:f>('Evolución Presupuestaria'!$C$54,'Evolución Presupuestaria'!$D$54,'Evolución Presupuestaria'!$E$54,'Evolución Presupuestaria'!$F$54)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 formatCode="0">
                  <c:v>2025</c:v>
                </c:pt>
              </c:numCache>
            </c:numRef>
          </c:cat>
          <c:val>
            <c:numRef>
              <c:f>('Evolución Presupuestaria'!$C$61,'Evolución Presupuestaria'!$D$61,'Evolución Presupuestaria'!$E$61,'Evolución Presupuestaria'!$F$61)</c:f>
              <c:numCache>
                <c:formatCode>#,##0.00\ "€";[Red]\-#,##0.00\ "€"</c:formatCode>
                <c:ptCount val="4"/>
                <c:pt idx="0">
                  <c:v>1725012.0599999998</c:v>
                </c:pt>
                <c:pt idx="1">
                  <c:v>1963438.39</c:v>
                </c:pt>
                <c:pt idx="2">
                  <c:v>1406943.71</c:v>
                </c:pt>
                <c:pt idx="3">
                  <c:v>1415000</c:v>
                </c:pt>
              </c:numCache>
            </c:numRef>
          </c:val>
        </c:ser>
        <c:ser>
          <c:idx val="1"/>
          <c:order val="1"/>
          <c:tx>
            <c:strRef>
              <c:f>'Evolución Presupuestaria'!$B$62</c:f>
              <c:strCache>
                <c:ptCount val="1"/>
                <c:pt idx="0">
                  <c:v>GASTOS DE PERSONAL</c:v>
                </c:pt>
              </c:strCache>
            </c:strRef>
          </c:tx>
          <c:cat>
            <c:numRef>
              <c:f>('Evolución Presupuestaria'!$C$54,'Evolución Presupuestaria'!$D$54,'Evolución Presupuestaria'!$E$54,'Evolución Presupuestaria'!$F$54)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 formatCode="0">
                  <c:v>2025</c:v>
                </c:pt>
              </c:numCache>
            </c:numRef>
          </c:cat>
          <c:val>
            <c:numRef>
              <c:f>('Evolución Presupuestaria'!$C$62,'Evolución Presupuestaria'!$D$62,'Evolución Presupuestaria'!$E$62,'Evolución Presupuestaria'!$F$62)</c:f>
              <c:numCache>
                <c:formatCode>_-* #,##0.00\ [$€-C0A]_-;\-* #,##0.00\ [$€-C0A]_-;_-* "-"??\ [$€-C0A]_-;_-@_-</c:formatCode>
                <c:ptCount val="4"/>
                <c:pt idx="0">
                  <c:v>847130.85</c:v>
                </c:pt>
                <c:pt idx="1">
                  <c:v>969907.41</c:v>
                </c:pt>
                <c:pt idx="2">
                  <c:v>611118.81000000006</c:v>
                </c:pt>
                <c:pt idx="3">
                  <c:v>600000</c:v>
                </c:pt>
              </c:numCache>
            </c:numRef>
          </c:val>
        </c:ser>
        <c:gapWidth val="75"/>
        <c:shape val="cylinder"/>
        <c:axId val="151306624"/>
        <c:axId val="151308160"/>
        <c:axId val="0"/>
      </c:bar3DChart>
      <c:catAx>
        <c:axId val="151306624"/>
        <c:scaling>
          <c:orientation val="minMax"/>
        </c:scaling>
        <c:axPos val="b"/>
        <c:numFmt formatCode="#,##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1308160"/>
        <c:crosses val="autoZero"/>
        <c:auto val="1"/>
        <c:lblAlgn val="ctr"/>
        <c:lblOffset val="100"/>
      </c:catAx>
      <c:valAx>
        <c:axId val="151308160"/>
        <c:scaling>
          <c:orientation val="minMax"/>
        </c:scaling>
        <c:axPos val="l"/>
        <c:majorGridlines/>
        <c:numFmt formatCode="#,##0.00\ &quot;€&quot;;[Red]\-#,##0.00\ &quot;€&quot;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13066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Evolución Deuda Viva</a:t>
            </a:r>
          </a:p>
        </c:rich>
      </c:tx>
    </c:title>
    <c:plotArea>
      <c:layout/>
      <c:lineChart>
        <c:grouping val="standard"/>
        <c:ser>
          <c:idx val="0"/>
          <c:order val="0"/>
          <c:cat>
            <c:numRef>
              <c:f>('Proyección Magnitudes Financier'!$B$91,'Proyección Magnitudes Financier'!$C$91,'Proyección Magnitudes Financier'!$D$91,'Proyección Magnitudes Financier'!$E$91)</c:f>
              <c:numCache>
                <c:formatCode>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Magnitudes Financier'!$B$96,'Proyección Magnitudes Financier'!$C$96,'Proyección Magnitudes Financier'!$D$96,'Proyección Magnitudes Financier'!$E$96)</c:f>
              <c:numCache>
                <c:formatCode>#,##0.00\ "€";[Red]#,##0.00\ "€"</c:formatCode>
                <c:ptCount val="4"/>
                <c:pt idx="0">
                  <c:v>187498.12</c:v>
                </c:pt>
                <c:pt idx="1">
                  <c:v>272624.48</c:v>
                </c:pt>
                <c:pt idx="2">
                  <c:v>471129.82</c:v>
                </c:pt>
                <c:pt idx="3">
                  <c:v>400261.68</c:v>
                </c:pt>
              </c:numCache>
            </c:numRef>
          </c:val>
        </c:ser>
        <c:marker val="1"/>
        <c:axId val="156152576"/>
        <c:axId val="156154112"/>
      </c:lineChart>
      <c:catAx>
        <c:axId val="156152576"/>
        <c:scaling>
          <c:orientation val="minMax"/>
        </c:scaling>
        <c:axPos val="b"/>
        <c:numFmt formatCode="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6154112"/>
        <c:crosses val="autoZero"/>
        <c:auto val="1"/>
        <c:lblAlgn val="ctr"/>
        <c:lblOffset val="100"/>
      </c:catAx>
      <c:valAx>
        <c:axId val="156154112"/>
        <c:scaling>
          <c:orientation val="minMax"/>
        </c:scaling>
        <c:axPos val="l"/>
        <c:majorGridlines/>
        <c:numFmt formatCode="#,##0.00\ &quot;€&quot;;[Red]#,##0.00\ &quot;€&quot;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6152576"/>
        <c:crosses val="autoZero"/>
        <c:crossBetween val="between"/>
      </c:valAx>
    </c:plotArea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plotArea>
      <c:layout/>
      <c:lineChart>
        <c:grouping val="standard"/>
        <c:ser>
          <c:idx val="0"/>
          <c:order val="0"/>
          <c:tx>
            <c:strRef>
              <c:f>'Magnitudes financiesras'!$A$98</c:f>
              <c:strCache>
                <c:ptCount val="1"/>
                <c:pt idx="0">
                  <c:v>% NIVEL ENDEUDAMIENTO</c:v>
                </c:pt>
              </c:strCache>
            </c:strRef>
          </c:tx>
          <c:cat>
            <c:numRef>
              <c:f>('Proyección Magnitudes Financier'!$B$91,'Proyección Magnitudes Financier'!$C$91,'Proyección Magnitudes Financier'!$D$91,'Proyección Magnitudes Financier'!$E$91)</c:f>
              <c:numCache>
                <c:formatCode>0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('Proyección Magnitudes Financier'!$B$98,'Proyección Magnitudes Financier'!$C$98,'Proyección Magnitudes Financier'!$D$98,'Proyección Magnitudes Financier'!$E$98)</c:f>
              <c:numCache>
                <c:formatCode>0.00%</c:formatCode>
                <c:ptCount val="4"/>
                <c:pt idx="0">
                  <c:v>0.13250750530035335</c:v>
                </c:pt>
                <c:pt idx="1">
                  <c:v>0.19004181102087761</c:v>
                </c:pt>
                <c:pt idx="2">
                  <c:v>0.33288159640219528</c:v>
                </c:pt>
                <c:pt idx="3">
                  <c:v>0.2863460518862434</c:v>
                </c:pt>
              </c:numCache>
            </c:numRef>
          </c:val>
        </c:ser>
        <c:marker val="1"/>
        <c:axId val="155993600"/>
        <c:axId val="155995136"/>
      </c:lineChart>
      <c:catAx>
        <c:axId val="155993600"/>
        <c:scaling>
          <c:orientation val="minMax"/>
        </c:scaling>
        <c:axPos val="b"/>
        <c:numFmt formatCode="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995136"/>
        <c:crosses val="autoZero"/>
        <c:auto val="1"/>
        <c:lblAlgn val="ctr"/>
        <c:lblOffset val="100"/>
      </c:catAx>
      <c:valAx>
        <c:axId val="155995136"/>
        <c:scaling>
          <c:orientation val="minMax"/>
        </c:scaling>
        <c:axPos val="l"/>
        <c:majorGridlines/>
        <c:numFmt formatCode="0.00%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5993600"/>
        <c:crosses val="autoZero"/>
        <c:crossBetween val="between"/>
      </c:valAx>
    </c:plotArea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Evolucion de Ingresos y gastos no finacieros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v>Ingresos no financieros</c:v>
          </c:tx>
          <c:dLbls>
            <c:dLbl>
              <c:idx val="0"/>
              <c:layout>
                <c:manualLayout>
                  <c:x val="-0.11388888888888885"/>
                  <c:y val="4.1811846689895425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7.2222222222222271E-2"/>
                  <c:y val="-3.2520325203251994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t"/>
            <c:showVal val="1"/>
          </c:dLbls>
          <c:cat>
            <c:numRef>
              <c:f>('Proyección Reglas Fiscales'!$C$7,'Proyección Reglas Fiscales'!$D$7,'Proyección Reglas Fiscales'!$E$7,'Proyección Reglas Fiscales'!$F$7)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('Proyección Reglas Fiscales'!$C$15,'Proyección Reglas Fiscales'!$D$15,'Proyección Reglas Fiscales'!$E$15,'Proyección Reglas Fiscales'!$F$15)</c:f>
              <c:numCache>
                <c:formatCode>#,##0.00\ "€";[Red]\-#,##0.00\ "€"</c:formatCode>
                <c:ptCount val="4"/>
                <c:pt idx="0">
                  <c:v>1595000</c:v>
                </c:pt>
                <c:pt idx="1">
                  <c:v>1605550</c:v>
                </c:pt>
                <c:pt idx="2">
                  <c:v>1577757.5</c:v>
                </c:pt>
                <c:pt idx="3">
                  <c:v>1552152.5349999999</c:v>
                </c:pt>
              </c:numCache>
            </c:numRef>
          </c:val>
        </c:ser>
        <c:ser>
          <c:idx val="1"/>
          <c:order val="1"/>
          <c:tx>
            <c:v>Gastos no financieros</c:v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t"/>
            <c:showVal val="1"/>
          </c:dLbls>
          <c:cat>
            <c:numRef>
              <c:f>('Proyección Reglas Fiscales'!$C$7,'Proyección Reglas Fiscales'!$D$7,'Proyección Reglas Fiscales'!$E$7,'Proyección Reglas Fiscales'!$F$7)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('Proyección Reglas Fiscales'!$C$24,'Proyección Reglas Fiscales'!$D$24,'Proyección Reglas Fiscales'!$E$24,'Proyección Reglas Fiscales'!$F$24)</c:f>
              <c:numCache>
                <c:formatCode>#,##0.00\ "€";[Red]\-#,##0.00\ "€"</c:formatCode>
                <c:ptCount val="4"/>
                <c:pt idx="0">
                  <c:v>1400000</c:v>
                </c:pt>
                <c:pt idx="1">
                  <c:v>1409000</c:v>
                </c:pt>
                <c:pt idx="2">
                  <c:v>1412770</c:v>
                </c:pt>
                <c:pt idx="3">
                  <c:v>1417549.9000000001</c:v>
                </c:pt>
              </c:numCache>
            </c:numRef>
          </c:val>
        </c:ser>
        <c:dLbls>
          <c:showVal val="1"/>
        </c:dLbls>
        <c:marker val="1"/>
        <c:axId val="156032384"/>
        <c:axId val="181216384"/>
      </c:lineChart>
      <c:catAx>
        <c:axId val="15603238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81216384"/>
        <c:crosses val="autoZero"/>
        <c:auto val="1"/>
        <c:lblAlgn val="ctr"/>
        <c:lblOffset val="100"/>
      </c:catAx>
      <c:valAx>
        <c:axId val="181216384"/>
        <c:scaling>
          <c:orientation val="minMax"/>
        </c:scaling>
        <c:delete val="1"/>
        <c:axPos val="l"/>
        <c:numFmt formatCode="#,##0.00\ &quot;€&quot;;[Red]\-#,##0.00\ &quot;€&quot;" sourceLinked="1"/>
        <c:tickLblPos val="none"/>
        <c:crossAx val="156032384"/>
        <c:crosses val="autoZero"/>
        <c:crossBetween val="between"/>
      </c:valAx>
    </c:plotArea>
    <c:legend>
      <c:legendPos val="t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Evolución Estabilidad Presupuestaria</a:t>
            </a:r>
          </a:p>
        </c:rich>
      </c:tx>
      <c:layout>
        <c:manualLayout>
          <c:xMode val="edge"/>
          <c:yMode val="edge"/>
          <c:x val="0.17963188976377953"/>
          <c:y val="0"/>
        </c:manualLayout>
      </c:layout>
    </c:title>
    <c:plotArea>
      <c:layout>
        <c:manualLayout>
          <c:layoutTarget val="inner"/>
          <c:xMode val="edge"/>
          <c:yMode val="edge"/>
          <c:x val="0.2032939632545932"/>
          <c:y val="0.20407418208526423"/>
          <c:w val="0.77448381452318571"/>
          <c:h val="0.47924003326744685"/>
        </c:manualLayout>
      </c:layout>
      <c:lineChart>
        <c:grouping val="standard"/>
        <c:ser>
          <c:idx val="0"/>
          <c:order val="0"/>
          <c:tx>
            <c:v>Superávit/Déficit no financiero</c:v>
          </c:tx>
          <c:cat>
            <c:numRef>
              <c:f>('Proyección Reglas Fiscales'!$C$7,'Proyección Reglas Fiscales'!$D$7,'Proyección Reglas Fiscales'!$E$7,'Proyección Reglas Fiscales'!$F$7)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('Proyección Reglas Fiscales'!$C$26,'Proyección Reglas Fiscales'!$D$26,'Proyección Reglas Fiscales'!$E$26,'Proyección Reglas Fiscales'!$F$26)</c:f>
              <c:numCache>
                <c:formatCode>#,##0.00\ "€";[Red]\-#,##0.00\ "€"</c:formatCode>
                <c:ptCount val="4"/>
                <c:pt idx="0">
                  <c:v>195000</c:v>
                </c:pt>
                <c:pt idx="1">
                  <c:v>196550</c:v>
                </c:pt>
                <c:pt idx="2">
                  <c:v>164987.5</c:v>
                </c:pt>
                <c:pt idx="3">
                  <c:v>134602.63499999978</c:v>
                </c:pt>
              </c:numCache>
            </c:numRef>
          </c:val>
        </c:ser>
        <c:ser>
          <c:idx val="1"/>
          <c:order val="1"/>
          <c:tx>
            <c:v>Capacidad/Necesidad de 
Financiación</c:v>
          </c:tx>
          <c:cat>
            <c:numRef>
              <c:f>('Proyección Reglas Fiscales'!$C$7,'Proyección Reglas Fiscales'!$D$7,'Proyección Reglas Fiscales'!$E$7,'Proyección Reglas Fiscales'!$F$7)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('Proyección Reglas Fiscales'!$C$28,'Proyección Reglas Fiscales'!$D$28,'Proyección Reglas Fiscales'!$E$28,'Proyección Reglas Fiscales'!$F$28)</c:f>
              <c:numCache>
                <c:formatCode>#,##0.00\ "€";[Red]\-#,##0.00\ "€"</c:formatCode>
                <c:ptCount val="4"/>
                <c:pt idx="0">
                  <c:v>205000</c:v>
                </c:pt>
                <c:pt idx="1">
                  <c:v>184550</c:v>
                </c:pt>
                <c:pt idx="2">
                  <c:v>178987.5</c:v>
                </c:pt>
                <c:pt idx="3">
                  <c:v>104602.63499999978</c:v>
                </c:pt>
              </c:numCache>
            </c:numRef>
          </c:val>
        </c:ser>
        <c:marker val="1"/>
        <c:axId val="181261824"/>
        <c:axId val="181263360"/>
      </c:lineChart>
      <c:catAx>
        <c:axId val="18126182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81263360"/>
        <c:crosses val="autoZero"/>
        <c:auto val="1"/>
        <c:lblAlgn val="ctr"/>
        <c:lblOffset val="100"/>
      </c:catAx>
      <c:valAx>
        <c:axId val="181263360"/>
        <c:scaling>
          <c:orientation val="minMax"/>
        </c:scaling>
        <c:axPos val="l"/>
        <c:majorGridlines/>
        <c:numFmt formatCode="#,##0.00\ &quot;€&quot;;[Red]\-#,##0.00\ &quot;€&quot;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812618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0861111111111144E-2"/>
          <c:y val="0.81215298704945837"/>
          <c:w val="0.8643888888888891"/>
          <c:h val="0.15492520225095335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400"/>
              <a:t>Evolución del Gasto Computable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v>Gasto Computable</c:v>
          </c:tx>
          <c:cat>
            <c:numRef>
              <c:f>('Proyección Reglas Fiscales'!$C$37,'Proyección Reglas Fiscales'!$D$37,'Proyección Reglas Fiscales'!$E$37,'Proyección Reglas Fiscales'!$F$37)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('Proyección Reglas Fiscales'!$C$49,'Proyección Reglas Fiscales'!$D$49,'Proyección Reglas Fiscales'!$E$49,'Proyección Reglas Fiscales'!$F$49)</c:f>
              <c:numCache>
                <c:formatCode>#,##0.00\ "€";[Red]\-#,##0.00\ "€"</c:formatCode>
                <c:ptCount val="4"/>
                <c:pt idx="0">
                  <c:v>1306014.79</c:v>
                </c:pt>
                <c:pt idx="1">
                  <c:v>1297637.74</c:v>
                </c:pt>
                <c:pt idx="2">
                  <c:v>1301123.01</c:v>
                </c:pt>
                <c:pt idx="3">
                  <c:v>1282549.9000000001</c:v>
                </c:pt>
              </c:numCache>
            </c:numRef>
          </c:val>
        </c:ser>
        <c:marker val="1"/>
        <c:axId val="181291648"/>
        <c:axId val="181309824"/>
      </c:lineChart>
      <c:catAx>
        <c:axId val="181291648"/>
        <c:scaling>
          <c:orientation val="minMax"/>
        </c:scaling>
        <c:axPos val="t"/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81309824"/>
        <c:crosses val="max"/>
        <c:auto val="1"/>
        <c:lblAlgn val="ctr"/>
        <c:lblOffset val="100"/>
      </c:catAx>
      <c:valAx>
        <c:axId val="181309824"/>
        <c:scaling>
          <c:orientation val="minMax"/>
        </c:scaling>
        <c:axPos val="l"/>
        <c:majorGridlines/>
        <c:numFmt formatCode="#,##0.00\ &quot;€&quot;;[Red]\-#,##0.00\ &quot;€&quot;" sourceLinked="1"/>
        <c:maj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81291648"/>
        <c:crosses val="autoZero"/>
        <c:crossBetween val="between"/>
      </c:valAx>
    </c:plotArea>
    <c:legend>
      <c:legendPos val="b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/>
              <a:t>DRN AYTO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1394944053046047"/>
          <c:y val="0.17232051261471718"/>
          <c:w val="0.60694529631164595"/>
          <c:h val="0.63293828281074205"/>
        </c:manualLayout>
      </c:layout>
      <c:lineChart>
        <c:grouping val="standard"/>
        <c:ser>
          <c:idx val="0"/>
          <c:order val="0"/>
          <c:tx>
            <c:v>DRN AYTO</c:v>
          </c:tx>
          <c:cat>
            <c:numRef>
              <c:f>('Evolución Presupuestaria'!$C$29,'Evolución Presupuestaria'!$E$29,'Evolución Presupuestaria'!$G$29,'Evolución Presupuestaria'!$I$29)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Presupuestaria'!$C$48,'Evolución Presupuestaria'!$E$48,'Evolución Presupuestaria'!$G$48,'Evolución Presupuestaria'!$I$48)</c:f>
              <c:numCache>
                <c:formatCode>_-* #,##0.00\ [$€-C0A]_-;\-* #,##0.00\ [$€-C0A]_-;_-* "-"??\ [$€-C0A]_-;_-@_-</c:formatCode>
                <c:ptCount val="4"/>
                <c:pt idx="0">
                  <c:v>2234044.2599999998</c:v>
                </c:pt>
                <c:pt idx="1">
                  <c:v>2320227.29</c:v>
                </c:pt>
                <c:pt idx="2">
                  <c:v>1888108.79</c:v>
                </c:pt>
                <c:pt idx="3">
                  <c:v>1595000</c:v>
                </c:pt>
              </c:numCache>
            </c:numRef>
          </c:val>
        </c:ser>
        <c:marker val="1"/>
        <c:axId val="151320064"/>
        <c:axId val="151321600"/>
      </c:lineChart>
      <c:catAx>
        <c:axId val="151320064"/>
        <c:scaling>
          <c:orientation val="minMax"/>
        </c:scaling>
        <c:axPos val="b"/>
        <c:numFmt formatCode="#,##0" sourceLinked="1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1321600"/>
        <c:crosses val="autoZero"/>
        <c:auto val="1"/>
        <c:lblAlgn val="ctr"/>
        <c:lblOffset val="100"/>
      </c:catAx>
      <c:valAx>
        <c:axId val="151321600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1320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826316089187057"/>
          <c:y val="0.47445362012675241"/>
          <c:w val="0.18173683910812943"/>
          <c:h val="7.9308988815422476E-2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plotArea>
      <c:layout/>
      <c:barChart>
        <c:barDir val="col"/>
        <c:grouping val="clustered"/>
        <c:ser>
          <c:idx val="0"/>
          <c:order val="0"/>
          <c:tx>
            <c:v>% GASTOS PERSONAL SOBRE GASTO TOTAL</c:v>
          </c:tx>
          <c:cat>
            <c:numRef>
              <c:f>('Evolución Presupuestaria'!$C$5,'Evolución Presupuestaria'!$E$5,'Evolución Presupuestaria'!$G$5)</c:f>
              <c:numCache>
                <c:formatCode>#,##0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('Evolución Presupuestaria'!$D$7,'Evolución Presupuestaria'!$F$7,'Evolución Presupuestaria'!$H$7)</c:f>
              <c:numCache>
                <c:formatCode>0.00%</c:formatCode>
                <c:ptCount val="3"/>
                <c:pt idx="0">
                  <c:v>0.40062357571824336</c:v>
                </c:pt>
                <c:pt idx="1">
                  <c:v>0.44722042525426847</c:v>
                </c:pt>
                <c:pt idx="2">
                  <c:v>0.40989424745383762</c:v>
                </c:pt>
              </c:numCache>
            </c:numRef>
          </c:val>
        </c:ser>
        <c:gapWidth val="75"/>
        <c:axId val="151370368"/>
        <c:axId val="151372160"/>
      </c:barChart>
      <c:catAx>
        <c:axId val="151370368"/>
        <c:scaling>
          <c:orientation val="minMax"/>
        </c:scaling>
        <c:axPos val="b"/>
        <c:numFmt formatCode="#,##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1372160"/>
        <c:crosses val="autoZero"/>
        <c:auto val="1"/>
        <c:lblAlgn val="ctr"/>
        <c:lblOffset val="100"/>
      </c:catAx>
      <c:valAx>
        <c:axId val="151372160"/>
        <c:scaling>
          <c:orientation val="minMax"/>
        </c:scaling>
        <c:axPos val="l"/>
        <c:majorGridlines/>
        <c:numFmt formatCode="0.00%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1370368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n-US" sz="1400"/>
              <a:t>Evolución de los Gastos corrientes</a:t>
            </a:r>
            <a:r>
              <a:rPr lang="en-US" sz="1400" baseline="0"/>
              <a:t> Ayuntamiento</a:t>
            </a:r>
            <a:endParaRPr lang="en-US" sz="1400"/>
          </a:p>
        </c:rich>
      </c:tx>
      <c:layout/>
    </c:title>
    <c:plotArea>
      <c:layout>
        <c:manualLayout>
          <c:layoutTarget val="inner"/>
          <c:xMode val="edge"/>
          <c:yMode val="edge"/>
          <c:x val="0.23106327786116307"/>
          <c:y val="0.15129157319277778"/>
          <c:w val="0.41393310364671054"/>
          <c:h val="0.73692187654143937"/>
        </c:manualLayout>
      </c:layout>
      <c:barChart>
        <c:barDir val="col"/>
        <c:grouping val="stacked"/>
        <c:ser>
          <c:idx val="0"/>
          <c:order val="0"/>
          <c:tx>
            <c:strRef>
              <c:f>'Evolución Presupuestaria'!$B$7</c:f>
              <c:strCache>
                <c:ptCount val="1"/>
                <c:pt idx="0">
                  <c:v>GASTOS DE PERSONAL</c:v>
                </c:pt>
              </c:strCache>
            </c:strRef>
          </c:tx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Presupuestaria'!$C$7,'Evolución Presupuestaria'!$E$7,'Evolución Presupuestaria'!$G$7,'Evolución Presupuestaria'!$I$7)</c:f>
              <c:numCache>
                <c:formatCode>_-* #,##0.00\ [$€-C0A]_-;\-* #,##0.00\ [$€-C0A]_-;_-* "-"??\ [$€-C0A]_-;_-@_-</c:formatCode>
                <c:ptCount val="4"/>
                <c:pt idx="0">
                  <c:v>847130.85</c:v>
                </c:pt>
                <c:pt idx="1">
                  <c:v>969907.41</c:v>
                </c:pt>
                <c:pt idx="2">
                  <c:v>611118.81000000006</c:v>
                </c:pt>
                <c:pt idx="3">
                  <c:v>600000</c:v>
                </c:pt>
              </c:numCache>
            </c:numRef>
          </c:val>
        </c:ser>
        <c:ser>
          <c:idx val="1"/>
          <c:order val="1"/>
          <c:tx>
            <c:strRef>
              <c:f>'Evolución Presupuestaria'!$B$8</c:f>
              <c:strCache>
                <c:ptCount val="1"/>
                <c:pt idx="0">
                  <c:v>GASTOS BIENES CTES.</c:v>
                </c:pt>
              </c:strCache>
            </c:strRef>
          </c:tx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Presupuestaria'!$C$8,'Evolución Presupuestaria'!$E$8,'Evolución Presupuestaria'!$G$8,'Evolución Presupuestaria'!$I$8)</c:f>
              <c:numCache>
                <c:formatCode>_-* #,##0.00\ [$€-C0A]_-;\-* #,##0.00\ [$€-C0A]_-;_-* "-"??\ [$€-C0A]_-;_-@_-</c:formatCode>
                <c:ptCount val="4"/>
                <c:pt idx="0">
                  <c:v>575017.88</c:v>
                </c:pt>
                <c:pt idx="1">
                  <c:v>642963.92000000004</c:v>
                </c:pt>
                <c:pt idx="2">
                  <c:v>405587.16</c:v>
                </c:pt>
                <c:pt idx="3">
                  <c:v>400000</c:v>
                </c:pt>
              </c:numCache>
            </c:numRef>
          </c:val>
        </c:ser>
        <c:ser>
          <c:idx val="2"/>
          <c:order val="2"/>
          <c:tx>
            <c:strRef>
              <c:f>'Evolución Presupuestaria'!$B$9</c:f>
              <c:strCache>
                <c:ptCount val="1"/>
                <c:pt idx="0">
                  <c:v>GASTOS FINANCIEROS</c:v>
                </c:pt>
              </c:strCache>
            </c:strRef>
          </c:tx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Presupuestaria'!$C$9,'Evolución Presupuestaria'!$E$9,'Evolución Presupuestaria'!$G$9,'Evolución Presupuestaria'!$I$9)</c:f>
              <c:numCache>
                <c:formatCode>_-* #,##0.00\ [$€-C0A]_-;\-* #,##0.00\ [$€-C0A]_-;_-* "-"??\ [$€-C0A]_-;_-@_-</c:formatCode>
                <c:ptCount val="4"/>
                <c:pt idx="0">
                  <c:v>3985.21</c:v>
                </c:pt>
                <c:pt idx="1">
                  <c:v>5362.26</c:v>
                </c:pt>
                <c:pt idx="2">
                  <c:v>18646.990000000002</c:v>
                </c:pt>
                <c:pt idx="3">
                  <c:v>20000</c:v>
                </c:pt>
              </c:numCache>
            </c:numRef>
          </c:val>
        </c:ser>
        <c:ser>
          <c:idx val="3"/>
          <c:order val="3"/>
          <c:tx>
            <c:strRef>
              <c:f>'Evolución Presupuestaria'!$B$10</c:f>
              <c:strCache>
                <c:ptCount val="1"/>
                <c:pt idx="0">
                  <c:v>TRANSFERENCIAS CTES.</c:v>
                </c:pt>
              </c:strCache>
            </c:strRef>
          </c:tx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Presupuestaria'!$C$10,'Evolución Presupuestaria'!$E$10,'Evolución Presupuestaria'!$G$10,'Evolución Presupuestaria'!$I$10)</c:f>
              <c:numCache>
                <c:formatCode>_-* #,##0.00\ [$€-C0A]_-;\-* #,##0.00\ [$€-C0A]_-;_-* "-"??\ [$€-C0A]_-;_-@_-</c:formatCode>
                <c:ptCount val="4"/>
                <c:pt idx="0">
                  <c:v>211496.63</c:v>
                </c:pt>
                <c:pt idx="1">
                  <c:v>196380.22</c:v>
                </c:pt>
                <c:pt idx="2">
                  <c:v>184753.75</c:v>
                </c:pt>
                <c:pt idx="3">
                  <c:v>180000</c:v>
                </c:pt>
              </c:numCache>
            </c:numRef>
          </c:val>
        </c:ser>
        <c:ser>
          <c:idx val="4"/>
          <c:order val="4"/>
          <c:tx>
            <c:strRef>
              <c:f>'Evolución Presupuestaria'!$B$11</c:f>
              <c:strCache>
                <c:ptCount val="1"/>
                <c:pt idx="0">
                  <c:v>FONDO DE CONTINGENCIA</c:v>
                </c:pt>
              </c:strCache>
            </c:strRef>
          </c:tx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Presupuestaria'!$C$11,'Evolución Presupuestaria'!$E$11,'Evolución Presupuestaria'!$G$11,'Evolución Presupuestaria'!$I$11)</c:f>
              <c:numCache>
                <c:formatCode>_-* #,##0.00\ [$€-C0A]_-;\-* #,##0.00\ [$€-C0A]_-;_-* "-"??\ [$€-C0A]_-;_-@_-</c:formatCode>
                <c:ptCount val="4"/>
                <c:pt idx="2">
                  <c:v>0</c:v>
                </c:pt>
                <c:pt idx="3">
                  <c:v>0</c:v>
                </c:pt>
              </c:numCache>
            </c:numRef>
          </c:val>
        </c:ser>
        <c:gapWidth val="55"/>
        <c:overlap val="100"/>
        <c:axId val="151394176"/>
        <c:axId val="151395712"/>
      </c:barChart>
      <c:catAx>
        <c:axId val="151394176"/>
        <c:scaling>
          <c:orientation val="minMax"/>
        </c:scaling>
        <c:axPos val="b"/>
        <c:numFmt formatCode="#,##0" sourceLinked="1"/>
        <c:majorTickMark val="none"/>
        <c:tickLblPos val="nextTo"/>
        <c:crossAx val="151395712"/>
        <c:crosses val="autoZero"/>
        <c:auto val="1"/>
        <c:lblAlgn val="ctr"/>
        <c:lblOffset val="100"/>
      </c:catAx>
      <c:valAx>
        <c:axId val="151395712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majorTickMark val="none"/>
        <c:tickLblPos val="nextTo"/>
        <c:crossAx val="151394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124938650961385"/>
          <c:y val="0.28374645829821726"/>
          <c:w val="0.33604186671787972"/>
          <c:h val="0.48982157046882896"/>
        </c:manualLayout>
      </c:layout>
    </c:legend>
    <c:plotVisOnly val="1"/>
    <c:dispBlanksAs val="gap"/>
  </c:chart>
  <c:spPr>
    <a:solidFill>
      <a:schemeClr val="accent3">
        <a:lumMod val="20000"/>
        <a:lumOff val="80000"/>
      </a:schemeClr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 sz="1400"/>
              <a:t>Evolución de los Gastos de Capital: Ayuntamiento</a:t>
            </a:r>
          </a:p>
        </c:rich>
      </c:tx>
      <c:layout>
        <c:manualLayout>
          <c:xMode val="edge"/>
          <c:yMode val="edge"/>
          <c:x val="0.15854155041643442"/>
          <c:y val="2.3166132011276371E-2"/>
        </c:manualLayout>
      </c:layout>
    </c:title>
    <c:plotArea>
      <c:layout>
        <c:manualLayout>
          <c:layoutTarget val="inner"/>
          <c:xMode val="edge"/>
          <c:yMode val="edge"/>
          <c:x val="0.19353824930984351"/>
          <c:y val="0.15284608671368871"/>
          <c:w val="0.51280449176526199"/>
          <c:h val="0.73421876167957456"/>
        </c:manualLayout>
      </c:layout>
      <c:barChart>
        <c:barDir val="col"/>
        <c:grouping val="stacked"/>
        <c:ser>
          <c:idx val="0"/>
          <c:order val="0"/>
          <c:tx>
            <c:strRef>
              <c:f>'Evolución Presupuestaria'!$B$12</c:f>
              <c:strCache>
                <c:ptCount val="1"/>
                <c:pt idx="0">
                  <c:v>INVERSIONES REALES</c:v>
                </c:pt>
              </c:strCache>
            </c:strRef>
          </c:tx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Presupuestaria'!$C$12,'Evolución Presupuestaria'!$E$12,'Evolución Presupuestaria'!$G$12,'Evolución Presupuestaria'!$I$12)</c:f>
              <c:numCache>
                <c:formatCode>_-* #,##0.00\ [$€-C0A]_-;\-* #,##0.00\ [$€-C0A]_-;_-* "-"??\ [$€-C0A]_-;_-@_-</c:formatCode>
                <c:ptCount val="4"/>
                <c:pt idx="0">
                  <c:v>463241</c:v>
                </c:pt>
                <c:pt idx="1">
                  <c:v>327560.86</c:v>
                </c:pt>
                <c:pt idx="2">
                  <c:v>230891.55</c:v>
                </c:pt>
                <c:pt idx="3">
                  <c:v>200000</c:v>
                </c:pt>
              </c:numCache>
            </c:numRef>
          </c:val>
        </c:ser>
        <c:ser>
          <c:idx val="1"/>
          <c:order val="1"/>
          <c:tx>
            <c:strRef>
              <c:f>'Evolución Presupuestaria'!$B$13</c:f>
              <c:strCache>
                <c:ptCount val="1"/>
                <c:pt idx="0">
                  <c:v>TRANSFERENCIAS CAP.</c:v>
                </c:pt>
              </c:strCache>
            </c:strRef>
          </c:tx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Presupuestaria'!$C$13,'Evolución Presupuestaria'!$E$13,'Evolución Presupuestaria'!$G$13,'Evolución Presupuestaria'!$I$13)</c:f>
              <c:numCache>
                <c:formatCode>_-* #,##0.00\ [$€-C0A]_-;\-* #,##0.00\ [$€-C0A]_-;_-* "-"??\ [$€-C0A]_-;_-@_-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'Evolución Presupuestaria'!$B$14</c:f>
              <c:strCache>
                <c:ptCount val="1"/>
                <c:pt idx="0">
                  <c:v>ACTIVOS FINANCIEROS</c:v>
                </c:pt>
              </c:strCache>
            </c:strRef>
          </c:tx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Presupuestaria'!$C$14,'Evolución Presupuestaria'!$E$14,'Evolución Presupuestaria'!$G$14,'Evolución Presupuestaria'!$I$14)</c:f>
              <c:numCache>
                <c:formatCode>_-* #,##0.00\ [$€-C0A]_-;\-* #,##0.00\ [$€-C0A]_-;_-* "-"??\ [$€-C0A]_-;_-@_-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'Evolución Presupuestaria'!$B$15</c:f>
              <c:strCache>
                <c:ptCount val="1"/>
                <c:pt idx="0">
                  <c:v>PASIVOS FINANCIEROS</c:v>
                </c:pt>
              </c:strCache>
            </c:strRef>
          </c:tx>
          <c:cat>
            <c:numRef>
              <c:f>('Evolución Presupuestaria'!$C$5,'Evolución Presupuestaria'!$E$5,'Evolución Presupuestaria'!$G$5,'Evolución Presupuestaria'!$I$5)</c:f>
              <c:numCache>
                <c:formatCode>#,##0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('Evolución Presupuestaria'!$C$15,'Evolución Presupuestaria'!$E$15,'Evolución Presupuestaria'!$G$15,'Evolución Presupuestaria'!$I$15)</c:f>
              <c:numCache>
                <c:formatCode>_-* #,##0.00\ [$€-C0A]_-;\-* #,##0.00\ [$€-C0A]_-;_-* "-"??\ [$€-C0A]_-;_-@_-</c:formatCode>
                <c:ptCount val="4"/>
                <c:pt idx="0">
                  <c:v>13659.13</c:v>
                </c:pt>
                <c:pt idx="1">
                  <c:v>26571.11</c:v>
                </c:pt>
                <c:pt idx="2">
                  <c:v>39919.980000000003</c:v>
                </c:pt>
                <c:pt idx="3">
                  <c:v>0</c:v>
                </c:pt>
              </c:numCache>
            </c:numRef>
          </c:val>
        </c:ser>
        <c:gapWidth val="55"/>
        <c:overlap val="100"/>
        <c:axId val="151586304"/>
        <c:axId val="151587840"/>
      </c:barChart>
      <c:catAx>
        <c:axId val="151586304"/>
        <c:scaling>
          <c:orientation val="minMax"/>
        </c:scaling>
        <c:axPos val="b"/>
        <c:numFmt formatCode="#,##0" sourceLinked="1"/>
        <c:majorTickMark val="none"/>
        <c:tickLblPos val="nextTo"/>
        <c:crossAx val="151587840"/>
        <c:crosses val="autoZero"/>
        <c:auto val="1"/>
        <c:lblAlgn val="ctr"/>
        <c:lblOffset val="100"/>
      </c:catAx>
      <c:valAx>
        <c:axId val="151587840"/>
        <c:scaling>
          <c:orientation val="minMax"/>
        </c:scaling>
        <c:axPos val="l"/>
        <c:majorGridlines/>
        <c:numFmt formatCode="_-* #,##0.00\ [$€-C0A]_-;\-* #,##0.00\ [$€-C0A]_-;_-* &quot;-&quot;??\ [$€-C0A]_-;_-@_-" sourceLinked="1"/>
        <c:majorTickMark val="none"/>
        <c:tickLblPos val="nextTo"/>
        <c:crossAx val="151586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63428193523057"/>
          <c:y val="0.24881824957065568"/>
          <c:w val="0.28315394630789181"/>
          <c:h val="0.45341823012864113"/>
        </c:manualLayout>
      </c:layout>
    </c:legend>
    <c:plotVisOnly val="1"/>
    <c:dispBlanksAs val="gap"/>
  </c:chart>
  <c:spPr>
    <a:solidFill>
      <a:schemeClr val="accent3">
        <a:lumMod val="20000"/>
        <a:lumOff val="80000"/>
      </a:schemeClr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5.xml"/><Relationship Id="rId13" Type="http://schemas.openxmlformats.org/officeDocument/2006/relationships/chart" Target="../charts/chart40.xml"/><Relationship Id="rId3" Type="http://schemas.openxmlformats.org/officeDocument/2006/relationships/chart" Target="../charts/chart30.xml"/><Relationship Id="rId7" Type="http://schemas.openxmlformats.org/officeDocument/2006/relationships/chart" Target="../charts/chart34.xml"/><Relationship Id="rId12" Type="http://schemas.openxmlformats.org/officeDocument/2006/relationships/chart" Target="../charts/chart39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6" Type="http://schemas.openxmlformats.org/officeDocument/2006/relationships/chart" Target="../charts/chart33.xml"/><Relationship Id="rId11" Type="http://schemas.openxmlformats.org/officeDocument/2006/relationships/chart" Target="../charts/chart38.xml"/><Relationship Id="rId5" Type="http://schemas.openxmlformats.org/officeDocument/2006/relationships/chart" Target="../charts/chart32.xml"/><Relationship Id="rId15" Type="http://schemas.openxmlformats.org/officeDocument/2006/relationships/chart" Target="../charts/chart42.xml"/><Relationship Id="rId10" Type="http://schemas.openxmlformats.org/officeDocument/2006/relationships/chart" Target="../charts/chart37.xml"/><Relationship Id="rId4" Type="http://schemas.openxmlformats.org/officeDocument/2006/relationships/chart" Target="../charts/chart31.xml"/><Relationship Id="rId9" Type="http://schemas.openxmlformats.org/officeDocument/2006/relationships/chart" Target="../charts/chart36.xml"/><Relationship Id="rId14" Type="http://schemas.openxmlformats.org/officeDocument/2006/relationships/chart" Target="../charts/chart4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6" Type="http://schemas.openxmlformats.org/officeDocument/2006/relationships/chart" Target="../charts/chart51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4.xml"/><Relationship Id="rId2" Type="http://schemas.openxmlformats.org/officeDocument/2006/relationships/chart" Target="../charts/chart53.xml"/><Relationship Id="rId1" Type="http://schemas.openxmlformats.org/officeDocument/2006/relationships/chart" Target="../charts/chart5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666750</xdr:colOff>
      <xdr:row>1</xdr:row>
      <xdr:rowOff>171450</xdr:rowOff>
    </xdr:from>
    <xdr:to>
      <xdr:col>17</xdr:col>
      <xdr:colOff>19050</xdr:colOff>
      <xdr:row>16</xdr:row>
      <xdr:rowOff>9525</xdr:rowOff>
    </xdr:to>
    <xdr:graphicFrame macro="">
      <xdr:nvGraphicFramePr>
        <xdr:cNvPr id="6610889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685800</xdr:colOff>
      <xdr:row>65</xdr:row>
      <xdr:rowOff>19050</xdr:rowOff>
    </xdr:from>
    <xdr:to>
      <xdr:col>17</xdr:col>
      <xdr:colOff>133350</xdr:colOff>
      <xdr:row>76</xdr:row>
      <xdr:rowOff>28575</xdr:rowOff>
    </xdr:to>
    <xdr:graphicFrame macro="">
      <xdr:nvGraphicFramePr>
        <xdr:cNvPr id="661089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361950</xdr:colOff>
      <xdr:row>64</xdr:row>
      <xdr:rowOff>180975</xdr:rowOff>
    </xdr:from>
    <xdr:to>
      <xdr:col>23</xdr:col>
      <xdr:colOff>628650</xdr:colOff>
      <xdr:row>76</xdr:row>
      <xdr:rowOff>28575</xdr:rowOff>
    </xdr:to>
    <xdr:graphicFrame macro="">
      <xdr:nvGraphicFramePr>
        <xdr:cNvPr id="6610891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609600</xdr:colOff>
      <xdr:row>76</xdr:row>
      <xdr:rowOff>180975</xdr:rowOff>
    </xdr:from>
    <xdr:to>
      <xdr:col>17</xdr:col>
      <xdr:colOff>104775</xdr:colOff>
      <xdr:row>88</xdr:row>
      <xdr:rowOff>152400</xdr:rowOff>
    </xdr:to>
    <xdr:graphicFrame macro="">
      <xdr:nvGraphicFramePr>
        <xdr:cNvPr id="6610892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600075</xdr:colOff>
      <xdr:row>104</xdr:row>
      <xdr:rowOff>171450</xdr:rowOff>
    </xdr:from>
    <xdr:to>
      <xdr:col>17</xdr:col>
      <xdr:colOff>104775</xdr:colOff>
      <xdr:row>117</xdr:row>
      <xdr:rowOff>28575</xdr:rowOff>
    </xdr:to>
    <xdr:graphicFrame macro="">
      <xdr:nvGraphicFramePr>
        <xdr:cNvPr id="6610893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</xdr:row>
      <xdr:rowOff>0</xdr:rowOff>
    </xdr:from>
    <xdr:to>
      <xdr:col>23</xdr:col>
      <xdr:colOff>390525</xdr:colOff>
      <xdr:row>16</xdr:row>
      <xdr:rowOff>28575</xdr:rowOff>
    </xdr:to>
    <xdr:graphicFrame macro="">
      <xdr:nvGraphicFramePr>
        <xdr:cNvPr id="6610894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19050</xdr:colOff>
      <xdr:row>95</xdr:row>
      <xdr:rowOff>114300</xdr:rowOff>
    </xdr:from>
    <xdr:to>
      <xdr:col>5</xdr:col>
      <xdr:colOff>542925</xdr:colOff>
      <xdr:row>107</xdr:row>
      <xdr:rowOff>28575</xdr:rowOff>
    </xdr:to>
    <xdr:graphicFrame macro="">
      <xdr:nvGraphicFramePr>
        <xdr:cNvPr id="6610895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666750</xdr:colOff>
      <xdr:row>16</xdr:row>
      <xdr:rowOff>180975</xdr:rowOff>
    </xdr:from>
    <xdr:to>
      <xdr:col>17</xdr:col>
      <xdr:colOff>19050</xdr:colOff>
      <xdr:row>33</xdr:row>
      <xdr:rowOff>19050</xdr:rowOff>
    </xdr:to>
    <xdr:graphicFrame macro="">
      <xdr:nvGraphicFramePr>
        <xdr:cNvPr id="6610896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114300</xdr:colOff>
      <xdr:row>16</xdr:row>
      <xdr:rowOff>180975</xdr:rowOff>
    </xdr:from>
    <xdr:to>
      <xdr:col>23</xdr:col>
      <xdr:colOff>381000</xdr:colOff>
      <xdr:row>32</xdr:row>
      <xdr:rowOff>180975</xdr:rowOff>
    </xdr:to>
    <xdr:graphicFrame macro="">
      <xdr:nvGraphicFramePr>
        <xdr:cNvPr id="6610897" name="1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685800</xdr:colOff>
      <xdr:row>33</xdr:row>
      <xdr:rowOff>180975</xdr:rowOff>
    </xdr:from>
    <xdr:to>
      <xdr:col>20</xdr:col>
      <xdr:colOff>66675</xdr:colOff>
      <xdr:row>48</xdr:row>
      <xdr:rowOff>66675</xdr:rowOff>
    </xdr:to>
    <xdr:graphicFrame macro="">
      <xdr:nvGraphicFramePr>
        <xdr:cNvPr id="6610898" name="2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352425</xdr:colOff>
      <xdr:row>49</xdr:row>
      <xdr:rowOff>114300</xdr:rowOff>
    </xdr:from>
    <xdr:to>
      <xdr:col>23</xdr:col>
      <xdr:colOff>628650</xdr:colOff>
      <xdr:row>63</xdr:row>
      <xdr:rowOff>123825</xdr:rowOff>
    </xdr:to>
    <xdr:graphicFrame macro="">
      <xdr:nvGraphicFramePr>
        <xdr:cNvPr id="6610899" name="2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647700</xdr:colOff>
      <xdr:row>49</xdr:row>
      <xdr:rowOff>95250</xdr:rowOff>
    </xdr:from>
    <xdr:to>
      <xdr:col>17</xdr:col>
      <xdr:colOff>104775</xdr:colOff>
      <xdr:row>63</xdr:row>
      <xdr:rowOff>104775</xdr:rowOff>
    </xdr:to>
    <xdr:graphicFrame macro="">
      <xdr:nvGraphicFramePr>
        <xdr:cNvPr id="6610900" name="2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17</xdr:col>
      <xdr:colOff>361950</xdr:colOff>
      <xdr:row>76</xdr:row>
      <xdr:rowOff>180975</xdr:rowOff>
    </xdr:from>
    <xdr:to>
      <xdr:col>23</xdr:col>
      <xdr:colOff>647700</xdr:colOff>
      <xdr:row>88</xdr:row>
      <xdr:rowOff>152400</xdr:rowOff>
    </xdr:to>
    <xdr:graphicFrame macro="">
      <xdr:nvGraphicFramePr>
        <xdr:cNvPr id="6610901" name="2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17</xdr:col>
      <xdr:colOff>361950</xdr:colOff>
      <xdr:row>89</xdr:row>
      <xdr:rowOff>76200</xdr:rowOff>
    </xdr:from>
    <xdr:to>
      <xdr:col>23</xdr:col>
      <xdr:colOff>647700</xdr:colOff>
      <xdr:row>104</xdr:row>
      <xdr:rowOff>47625</xdr:rowOff>
    </xdr:to>
    <xdr:graphicFrame macro="">
      <xdr:nvGraphicFramePr>
        <xdr:cNvPr id="6610902" name="2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609600</xdr:colOff>
      <xdr:row>89</xdr:row>
      <xdr:rowOff>57150</xdr:rowOff>
    </xdr:from>
    <xdr:to>
      <xdr:col>17</xdr:col>
      <xdr:colOff>104775</xdr:colOff>
      <xdr:row>104</xdr:row>
      <xdr:rowOff>38100</xdr:rowOff>
    </xdr:to>
    <xdr:graphicFrame macro="">
      <xdr:nvGraphicFramePr>
        <xdr:cNvPr id="6610903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54</xdr:row>
      <xdr:rowOff>9525</xdr:rowOff>
    </xdr:from>
    <xdr:to>
      <xdr:col>4</xdr:col>
      <xdr:colOff>571500</xdr:colOff>
      <xdr:row>67</xdr:row>
      <xdr:rowOff>38100</xdr:rowOff>
    </xdr:to>
    <xdr:graphicFrame macro="">
      <xdr:nvGraphicFramePr>
        <xdr:cNvPr id="1127921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1076325</xdr:colOff>
      <xdr:row>54</xdr:row>
      <xdr:rowOff>0</xdr:rowOff>
    </xdr:from>
    <xdr:to>
      <xdr:col>9</xdr:col>
      <xdr:colOff>676275</xdr:colOff>
      <xdr:row>67</xdr:row>
      <xdr:rowOff>66675</xdr:rowOff>
    </xdr:to>
    <xdr:graphicFrame macro="">
      <xdr:nvGraphicFramePr>
        <xdr:cNvPr id="1127922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67</xdr:row>
      <xdr:rowOff>228600</xdr:rowOff>
    </xdr:from>
    <xdr:to>
      <xdr:col>4</xdr:col>
      <xdr:colOff>628650</xdr:colOff>
      <xdr:row>80</xdr:row>
      <xdr:rowOff>104775</xdr:rowOff>
    </xdr:to>
    <xdr:graphicFrame macro="">
      <xdr:nvGraphicFramePr>
        <xdr:cNvPr id="1127923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752475</xdr:colOff>
      <xdr:row>17</xdr:row>
      <xdr:rowOff>161925</xdr:rowOff>
    </xdr:from>
    <xdr:to>
      <xdr:col>10</xdr:col>
      <xdr:colOff>19050</xdr:colOff>
      <xdr:row>31</xdr:row>
      <xdr:rowOff>180975</xdr:rowOff>
    </xdr:to>
    <xdr:graphicFrame macro="">
      <xdr:nvGraphicFramePr>
        <xdr:cNvPr id="6627748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752475</xdr:colOff>
      <xdr:row>33</xdr:row>
      <xdr:rowOff>9525</xdr:rowOff>
    </xdr:from>
    <xdr:to>
      <xdr:col>10</xdr:col>
      <xdr:colOff>0</xdr:colOff>
      <xdr:row>45</xdr:row>
      <xdr:rowOff>104775</xdr:rowOff>
    </xdr:to>
    <xdr:graphicFrame macro="">
      <xdr:nvGraphicFramePr>
        <xdr:cNvPr id="6627749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781050</xdr:colOff>
      <xdr:row>70</xdr:row>
      <xdr:rowOff>219075</xdr:rowOff>
    </xdr:from>
    <xdr:to>
      <xdr:col>3</xdr:col>
      <xdr:colOff>1038225</xdr:colOff>
      <xdr:row>85</xdr:row>
      <xdr:rowOff>9525</xdr:rowOff>
    </xdr:to>
    <xdr:graphicFrame macro="">
      <xdr:nvGraphicFramePr>
        <xdr:cNvPr id="6627750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847725</xdr:colOff>
      <xdr:row>71</xdr:row>
      <xdr:rowOff>9525</xdr:rowOff>
    </xdr:from>
    <xdr:to>
      <xdr:col>9</xdr:col>
      <xdr:colOff>247650</xdr:colOff>
      <xdr:row>85</xdr:row>
      <xdr:rowOff>28575</xdr:rowOff>
    </xdr:to>
    <xdr:graphicFrame macro="">
      <xdr:nvGraphicFramePr>
        <xdr:cNvPr id="6627751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676275</xdr:colOff>
      <xdr:row>100</xdr:row>
      <xdr:rowOff>0</xdr:rowOff>
    </xdr:from>
    <xdr:to>
      <xdr:col>4</xdr:col>
      <xdr:colOff>0</xdr:colOff>
      <xdr:row>114</xdr:row>
      <xdr:rowOff>171450</xdr:rowOff>
    </xdr:to>
    <xdr:graphicFrame macro="">
      <xdr:nvGraphicFramePr>
        <xdr:cNvPr id="6627752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100</xdr:row>
      <xdr:rowOff>9525</xdr:rowOff>
    </xdr:from>
    <xdr:to>
      <xdr:col>9</xdr:col>
      <xdr:colOff>381000</xdr:colOff>
      <xdr:row>114</xdr:row>
      <xdr:rowOff>171450</xdr:rowOff>
    </xdr:to>
    <xdr:graphicFrame macro="">
      <xdr:nvGraphicFramePr>
        <xdr:cNvPr id="6627753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219075</xdr:rowOff>
    </xdr:from>
    <xdr:to>
      <xdr:col>13</xdr:col>
      <xdr:colOff>0</xdr:colOff>
      <xdr:row>18</xdr:row>
      <xdr:rowOff>9525</xdr:rowOff>
    </xdr:to>
    <xdr:graphicFrame macro="">
      <xdr:nvGraphicFramePr>
        <xdr:cNvPr id="19833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18</xdr:row>
      <xdr:rowOff>152400</xdr:rowOff>
    </xdr:from>
    <xdr:to>
      <xdr:col>13</xdr:col>
      <xdr:colOff>9525</xdr:colOff>
      <xdr:row>31</xdr:row>
      <xdr:rowOff>28575</xdr:rowOff>
    </xdr:to>
    <xdr:graphicFrame macro="">
      <xdr:nvGraphicFramePr>
        <xdr:cNvPr id="19833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733425</xdr:colOff>
      <xdr:row>36</xdr:row>
      <xdr:rowOff>161925</xdr:rowOff>
    </xdr:from>
    <xdr:to>
      <xdr:col>12</xdr:col>
      <xdr:colOff>733425</xdr:colOff>
      <xdr:row>49</xdr:row>
      <xdr:rowOff>266700</xdr:rowOff>
    </xdr:to>
    <xdr:graphicFrame macro="">
      <xdr:nvGraphicFramePr>
        <xdr:cNvPr id="19833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190500</xdr:rowOff>
    </xdr:from>
    <xdr:to>
      <xdr:col>12</xdr:col>
      <xdr:colOff>762000</xdr:colOff>
      <xdr:row>14</xdr:row>
      <xdr:rowOff>152400</xdr:rowOff>
    </xdr:to>
    <xdr:graphicFrame macro="">
      <xdr:nvGraphicFramePr>
        <xdr:cNvPr id="6638511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1057275</xdr:colOff>
      <xdr:row>29</xdr:row>
      <xdr:rowOff>180975</xdr:rowOff>
    </xdr:from>
    <xdr:to>
      <xdr:col>13</xdr:col>
      <xdr:colOff>19050</xdr:colOff>
      <xdr:row>41</xdr:row>
      <xdr:rowOff>104775</xdr:rowOff>
    </xdr:to>
    <xdr:graphicFrame macro="">
      <xdr:nvGraphicFramePr>
        <xdr:cNvPr id="6638512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42</xdr:row>
      <xdr:rowOff>104775</xdr:rowOff>
    </xdr:from>
    <xdr:to>
      <xdr:col>13</xdr:col>
      <xdr:colOff>19050</xdr:colOff>
      <xdr:row>54</xdr:row>
      <xdr:rowOff>180975</xdr:rowOff>
    </xdr:to>
    <xdr:graphicFrame macro="">
      <xdr:nvGraphicFramePr>
        <xdr:cNvPr id="6638513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15</xdr:row>
      <xdr:rowOff>76200</xdr:rowOff>
    </xdr:from>
    <xdr:to>
      <xdr:col>13</xdr:col>
      <xdr:colOff>9525</xdr:colOff>
      <xdr:row>28</xdr:row>
      <xdr:rowOff>180975</xdr:rowOff>
    </xdr:to>
    <xdr:graphicFrame macro="">
      <xdr:nvGraphicFramePr>
        <xdr:cNvPr id="6638514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171450</xdr:colOff>
      <xdr:row>42</xdr:row>
      <xdr:rowOff>85725</xdr:rowOff>
    </xdr:from>
    <xdr:to>
      <xdr:col>18</xdr:col>
      <xdr:colOff>523875</xdr:colOff>
      <xdr:row>54</xdr:row>
      <xdr:rowOff>180975</xdr:rowOff>
    </xdr:to>
    <xdr:graphicFrame macro="">
      <xdr:nvGraphicFramePr>
        <xdr:cNvPr id="6638515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104775</xdr:colOff>
      <xdr:row>15</xdr:row>
      <xdr:rowOff>76200</xdr:rowOff>
    </xdr:from>
    <xdr:to>
      <xdr:col>19</xdr:col>
      <xdr:colOff>114300</xdr:colOff>
      <xdr:row>28</xdr:row>
      <xdr:rowOff>180975</xdr:rowOff>
    </xdr:to>
    <xdr:graphicFrame macro="">
      <xdr:nvGraphicFramePr>
        <xdr:cNvPr id="6638516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1085850</xdr:colOff>
      <xdr:row>55</xdr:row>
      <xdr:rowOff>123825</xdr:rowOff>
    </xdr:from>
    <xdr:to>
      <xdr:col>12</xdr:col>
      <xdr:colOff>752475</xdr:colOff>
      <xdr:row>66</xdr:row>
      <xdr:rowOff>76200</xdr:rowOff>
    </xdr:to>
    <xdr:graphicFrame macro="">
      <xdr:nvGraphicFramePr>
        <xdr:cNvPr id="6638517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1076325</xdr:colOff>
      <xdr:row>67</xdr:row>
      <xdr:rowOff>76200</xdr:rowOff>
    </xdr:from>
    <xdr:to>
      <xdr:col>13</xdr:col>
      <xdr:colOff>323850</xdr:colOff>
      <xdr:row>79</xdr:row>
      <xdr:rowOff>0</xdr:rowOff>
    </xdr:to>
    <xdr:graphicFrame macro="">
      <xdr:nvGraphicFramePr>
        <xdr:cNvPr id="6638518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1066800</xdr:colOff>
      <xdr:row>80</xdr:row>
      <xdr:rowOff>0</xdr:rowOff>
    </xdr:from>
    <xdr:to>
      <xdr:col>13</xdr:col>
      <xdr:colOff>323850</xdr:colOff>
      <xdr:row>93</xdr:row>
      <xdr:rowOff>0</xdr:rowOff>
    </xdr:to>
    <xdr:graphicFrame macro="">
      <xdr:nvGraphicFramePr>
        <xdr:cNvPr id="6638519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1066800</xdr:colOff>
      <xdr:row>109</xdr:row>
      <xdr:rowOff>9525</xdr:rowOff>
    </xdr:from>
    <xdr:to>
      <xdr:col>13</xdr:col>
      <xdr:colOff>314325</xdr:colOff>
      <xdr:row>121</xdr:row>
      <xdr:rowOff>38100</xdr:rowOff>
    </xdr:to>
    <xdr:graphicFrame macro="">
      <xdr:nvGraphicFramePr>
        <xdr:cNvPr id="6638520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114300</xdr:colOff>
      <xdr:row>0</xdr:row>
      <xdr:rowOff>190500</xdr:rowOff>
    </xdr:from>
    <xdr:to>
      <xdr:col>19</xdr:col>
      <xdr:colOff>114300</xdr:colOff>
      <xdr:row>14</xdr:row>
      <xdr:rowOff>171450</xdr:rowOff>
    </xdr:to>
    <xdr:graphicFrame macro="">
      <xdr:nvGraphicFramePr>
        <xdr:cNvPr id="6638521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495300</xdr:colOff>
      <xdr:row>80</xdr:row>
      <xdr:rowOff>0</xdr:rowOff>
    </xdr:from>
    <xdr:to>
      <xdr:col>20</xdr:col>
      <xdr:colOff>9525</xdr:colOff>
      <xdr:row>93</xdr:row>
      <xdr:rowOff>0</xdr:rowOff>
    </xdr:to>
    <xdr:graphicFrame macro="">
      <xdr:nvGraphicFramePr>
        <xdr:cNvPr id="6638522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285750</xdr:colOff>
      <xdr:row>92</xdr:row>
      <xdr:rowOff>180975</xdr:rowOff>
    </xdr:from>
    <xdr:to>
      <xdr:col>5</xdr:col>
      <xdr:colOff>809625</xdr:colOff>
      <xdr:row>108</xdr:row>
      <xdr:rowOff>0</xdr:rowOff>
    </xdr:to>
    <xdr:graphicFrame macro="">
      <xdr:nvGraphicFramePr>
        <xdr:cNvPr id="6638523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1066800</xdr:colOff>
      <xdr:row>93</xdr:row>
      <xdr:rowOff>114300</xdr:rowOff>
    </xdr:from>
    <xdr:to>
      <xdr:col>13</xdr:col>
      <xdr:colOff>323850</xdr:colOff>
      <xdr:row>108</xdr:row>
      <xdr:rowOff>38100</xdr:rowOff>
    </xdr:to>
    <xdr:graphicFrame macro="">
      <xdr:nvGraphicFramePr>
        <xdr:cNvPr id="6638524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13</xdr:col>
      <xdr:colOff>485775</xdr:colOff>
      <xdr:row>93</xdr:row>
      <xdr:rowOff>123825</xdr:rowOff>
    </xdr:from>
    <xdr:to>
      <xdr:col>20</xdr:col>
      <xdr:colOff>0</xdr:colOff>
      <xdr:row>108</xdr:row>
      <xdr:rowOff>47625</xdr:rowOff>
    </xdr:to>
    <xdr:graphicFrame macro="">
      <xdr:nvGraphicFramePr>
        <xdr:cNvPr id="6638525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52</xdr:row>
      <xdr:rowOff>9525</xdr:rowOff>
    </xdr:from>
    <xdr:to>
      <xdr:col>4</xdr:col>
      <xdr:colOff>0</xdr:colOff>
      <xdr:row>65</xdr:row>
      <xdr:rowOff>142875</xdr:rowOff>
    </xdr:to>
    <xdr:graphicFrame macro="">
      <xdr:nvGraphicFramePr>
        <xdr:cNvPr id="1616309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52</xdr:row>
      <xdr:rowOff>9525</xdr:rowOff>
    </xdr:from>
    <xdr:to>
      <xdr:col>9</xdr:col>
      <xdr:colOff>114300</xdr:colOff>
      <xdr:row>65</xdr:row>
      <xdr:rowOff>133350</xdr:rowOff>
    </xdr:to>
    <xdr:graphicFrame macro="">
      <xdr:nvGraphicFramePr>
        <xdr:cNvPr id="1616310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514350</xdr:colOff>
      <xdr:row>66</xdr:row>
      <xdr:rowOff>123825</xdr:rowOff>
    </xdr:from>
    <xdr:to>
      <xdr:col>9</xdr:col>
      <xdr:colOff>28575</xdr:colOff>
      <xdr:row>80</xdr:row>
      <xdr:rowOff>38100</xdr:rowOff>
    </xdr:to>
    <xdr:graphicFrame macro="">
      <xdr:nvGraphicFramePr>
        <xdr:cNvPr id="1616311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752475</xdr:colOff>
      <xdr:row>18</xdr:row>
      <xdr:rowOff>9525</xdr:rowOff>
    </xdr:from>
    <xdr:to>
      <xdr:col>10</xdr:col>
      <xdr:colOff>142875</xdr:colOff>
      <xdr:row>31</xdr:row>
      <xdr:rowOff>171450</xdr:rowOff>
    </xdr:to>
    <xdr:graphicFrame macro="">
      <xdr:nvGraphicFramePr>
        <xdr:cNvPr id="2498420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752475</xdr:colOff>
      <xdr:row>34</xdr:row>
      <xdr:rowOff>0</xdr:rowOff>
    </xdr:from>
    <xdr:to>
      <xdr:col>10</xdr:col>
      <xdr:colOff>142875</xdr:colOff>
      <xdr:row>45</xdr:row>
      <xdr:rowOff>142875</xdr:rowOff>
    </xdr:to>
    <xdr:graphicFrame macro="">
      <xdr:nvGraphicFramePr>
        <xdr:cNvPr id="2498421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457200</xdr:colOff>
      <xdr:row>70</xdr:row>
      <xdr:rowOff>142875</xdr:rowOff>
    </xdr:from>
    <xdr:to>
      <xdr:col>3</xdr:col>
      <xdr:colOff>1038225</xdr:colOff>
      <xdr:row>85</xdr:row>
      <xdr:rowOff>28575</xdr:rowOff>
    </xdr:to>
    <xdr:graphicFrame macro="">
      <xdr:nvGraphicFramePr>
        <xdr:cNvPr id="2498422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304800</xdr:colOff>
      <xdr:row>70</xdr:row>
      <xdr:rowOff>142875</xdr:rowOff>
    </xdr:from>
    <xdr:to>
      <xdr:col>9</xdr:col>
      <xdr:colOff>390525</xdr:colOff>
      <xdr:row>85</xdr:row>
      <xdr:rowOff>47625</xdr:rowOff>
    </xdr:to>
    <xdr:graphicFrame macro="">
      <xdr:nvGraphicFramePr>
        <xdr:cNvPr id="2498423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333375</xdr:colOff>
      <xdr:row>99</xdr:row>
      <xdr:rowOff>180975</xdr:rowOff>
    </xdr:from>
    <xdr:to>
      <xdr:col>3</xdr:col>
      <xdr:colOff>714375</xdr:colOff>
      <xdr:row>111</xdr:row>
      <xdr:rowOff>9525</xdr:rowOff>
    </xdr:to>
    <xdr:graphicFrame macro="">
      <xdr:nvGraphicFramePr>
        <xdr:cNvPr id="2498424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1019175</xdr:colOff>
      <xdr:row>99</xdr:row>
      <xdr:rowOff>180975</xdr:rowOff>
    </xdr:from>
    <xdr:to>
      <xdr:col>8</xdr:col>
      <xdr:colOff>238125</xdr:colOff>
      <xdr:row>111</xdr:row>
      <xdr:rowOff>0</xdr:rowOff>
    </xdr:to>
    <xdr:graphicFrame macro="">
      <xdr:nvGraphicFramePr>
        <xdr:cNvPr id="2498425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752475</xdr:colOff>
      <xdr:row>4</xdr:row>
      <xdr:rowOff>9525</xdr:rowOff>
    </xdr:from>
    <xdr:to>
      <xdr:col>12</xdr:col>
      <xdr:colOff>752475</xdr:colOff>
      <xdr:row>18</xdr:row>
      <xdr:rowOff>19050</xdr:rowOff>
    </xdr:to>
    <xdr:graphicFrame macro="">
      <xdr:nvGraphicFramePr>
        <xdr:cNvPr id="3233184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742950</xdr:colOff>
      <xdr:row>19</xdr:row>
      <xdr:rowOff>0</xdr:rowOff>
    </xdr:from>
    <xdr:to>
      <xdr:col>12</xdr:col>
      <xdr:colOff>742950</xdr:colOff>
      <xdr:row>29</xdr:row>
      <xdr:rowOff>9525</xdr:rowOff>
    </xdr:to>
    <xdr:graphicFrame macro="">
      <xdr:nvGraphicFramePr>
        <xdr:cNvPr id="3233185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752475</xdr:colOff>
      <xdr:row>36</xdr:row>
      <xdr:rowOff>38100</xdr:rowOff>
    </xdr:from>
    <xdr:to>
      <xdr:col>13</xdr:col>
      <xdr:colOff>19050</xdr:colOff>
      <xdr:row>47</xdr:row>
      <xdr:rowOff>266700</xdr:rowOff>
    </xdr:to>
    <xdr:graphicFrame macro="">
      <xdr:nvGraphicFramePr>
        <xdr:cNvPr id="3233186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R128"/>
  <sheetViews>
    <sheetView tabSelected="1" topLeftCell="A31" zoomScale="85" zoomScaleNormal="85" workbookViewId="0">
      <selection activeCell="A3" sqref="A3:H3"/>
    </sheetView>
  </sheetViews>
  <sheetFormatPr baseColWidth="10" defaultRowHeight="15"/>
  <cols>
    <col min="1" max="1" width="15.7109375" customWidth="1"/>
    <col min="2" max="2" width="29" customWidth="1"/>
    <col min="3" max="3" width="16.5703125" bestFit="1" customWidth="1"/>
    <col min="4" max="4" width="14.7109375" customWidth="1"/>
    <col min="5" max="5" width="16.5703125" bestFit="1" customWidth="1"/>
    <col min="6" max="6" width="13.7109375" customWidth="1"/>
    <col min="7" max="7" width="16.5703125" bestFit="1" customWidth="1"/>
    <col min="8" max="8" width="12.85546875" customWidth="1"/>
    <col min="9" max="9" width="16.5703125" bestFit="1" customWidth="1"/>
  </cols>
  <sheetData>
    <row r="1" spans="1:17" ht="15.75" thickBot="1">
      <c r="A1" s="323" t="s">
        <v>90</v>
      </c>
      <c r="B1" s="323"/>
      <c r="C1" s="323"/>
      <c r="D1" s="322" t="s">
        <v>327</v>
      </c>
      <c r="E1" s="315"/>
      <c r="F1" s="4"/>
      <c r="G1" s="3"/>
      <c r="H1" s="3"/>
      <c r="I1" s="2"/>
      <c r="J1" s="2"/>
      <c r="K1" s="2"/>
      <c r="L1" s="2"/>
      <c r="M1" s="2"/>
      <c r="N1" s="2"/>
      <c r="O1" s="2"/>
      <c r="P1" s="2"/>
      <c r="Q1" s="2"/>
    </row>
    <row r="2" spans="1:17" ht="15.75" thickBot="1">
      <c r="A2" s="135" t="s">
        <v>20</v>
      </c>
      <c r="B2" s="276">
        <v>2025</v>
      </c>
    </row>
    <row r="3" spans="1:17" ht="18">
      <c r="A3" s="326" t="s">
        <v>8</v>
      </c>
      <c r="B3" s="326"/>
      <c r="C3" s="326"/>
      <c r="D3" s="326"/>
      <c r="E3" s="326"/>
      <c r="F3" s="326"/>
      <c r="G3" s="326"/>
      <c r="H3" s="326"/>
      <c r="I3" s="1"/>
      <c r="J3" s="1"/>
      <c r="K3" s="1"/>
      <c r="L3" s="1"/>
      <c r="M3" s="1"/>
      <c r="N3" s="1"/>
      <c r="O3" s="1"/>
      <c r="P3" s="1"/>
      <c r="Q3" s="1"/>
    </row>
    <row r="4" spans="1:17">
      <c r="A4" s="1"/>
      <c r="B4" s="1"/>
      <c r="C4" s="1"/>
      <c r="D4" s="1"/>
      <c r="E4" s="1"/>
      <c r="F4" s="1"/>
      <c r="G4" s="1"/>
      <c r="H4" s="1"/>
      <c r="I4" s="18" t="s">
        <v>89</v>
      </c>
      <c r="J4" s="1"/>
      <c r="K4" s="9"/>
      <c r="L4" s="9"/>
      <c r="M4" s="1"/>
      <c r="N4" s="1"/>
      <c r="O4" s="1"/>
      <c r="P4" s="1"/>
      <c r="Q4" s="1"/>
    </row>
    <row r="5" spans="1:17">
      <c r="A5" s="327" t="s">
        <v>18</v>
      </c>
      <c r="B5" s="328"/>
      <c r="C5" s="7">
        <f>$B$2-3</f>
        <v>2022</v>
      </c>
      <c r="D5" s="7" t="s">
        <v>23</v>
      </c>
      <c r="E5" s="7">
        <f>$B$2-2</f>
        <v>2023</v>
      </c>
      <c r="F5" s="7" t="s">
        <v>23</v>
      </c>
      <c r="G5" s="7">
        <f>$B$2-1</f>
        <v>2024</v>
      </c>
      <c r="H5" s="7" t="s">
        <v>23</v>
      </c>
      <c r="I5" s="7">
        <f>$B$2</f>
        <v>2025</v>
      </c>
      <c r="J5" s="10"/>
      <c r="K5" s="9"/>
      <c r="L5" s="9"/>
      <c r="M5" s="1"/>
      <c r="N5" s="1"/>
      <c r="O5" s="1"/>
      <c r="P5" s="1"/>
      <c r="Q5" s="1"/>
    </row>
    <row r="6" spans="1:17">
      <c r="A6" s="8" t="s">
        <v>0</v>
      </c>
      <c r="B6" s="35" t="s">
        <v>9</v>
      </c>
      <c r="C6" s="8" t="s">
        <v>19</v>
      </c>
      <c r="D6" s="8" t="s">
        <v>24</v>
      </c>
      <c r="E6" s="8" t="s">
        <v>19</v>
      </c>
      <c r="F6" s="8" t="s">
        <v>24</v>
      </c>
      <c r="G6" s="8" t="s">
        <v>19</v>
      </c>
      <c r="H6" s="8" t="s">
        <v>24</v>
      </c>
      <c r="I6" s="8" t="s">
        <v>19</v>
      </c>
      <c r="J6" s="10"/>
      <c r="K6" s="9"/>
      <c r="L6" s="9"/>
      <c r="M6" s="1"/>
      <c r="N6" s="1"/>
      <c r="O6" s="1"/>
      <c r="P6" s="1"/>
      <c r="Q6" s="1"/>
    </row>
    <row r="7" spans="1:17">
      <c r="A7" s="5">
        <v>1</v>
      </c>
      <c r="B7" s="11" t="s">
        <v>5</v>
      </c>
      <c r="C7" s="277">
        <v>847130.85</v>
      </c>
      <c r="D7" s="19">
        <f>IF(C7=0,0,C7/$C$22)</f>
        <v>0.40062357571824336</v>
      </c>
      <c r="E7" s="277">
        <v>969907.41</v>
      </c>
      <c r="F7" s="19">
        <f>IF(E7=0,0,E7/$E$22)</f>
        <v>0.44722042525426847</v>
      </c>
      <c r="G7" s="277">
        <v>611118.81000000006</v>
      </c>
      <c r="H7" s="21">
        <f>IF(G7=0,0,G7/$G$22)</f>
        <v>0.40989424745383762</v>
      </c>
      <c r="I7" s="278">
        <v>600000</v>
      </c>
      <c r="K7" s="9"/>
      <c r="L7" s="9"/>
      <c r="M7" s="1"/>
      <c r="N7" s="1"/>
      <c r="O7" s="1"/>
      <c r="P7" s="1"/>
      <c r="Q7" s="1"/>
    </row>
    <row r="8" spans="1:17">
      <c r="A8" s="5">
        <v>2</v>
      </c>
      <c r="B8" s="11" t="s">
        <v>10</v>
      </c>
      <c r="C8" s="277">
        <v>575017.88</v>
      </c>
      <c r="D8" s="19">
        <f t="shared" ref="D8:D15" si="0">IF(C8=0,0,C8/$C$22)</f>
        <v>0.27193640650381667</v>
      </c>
      <c r="E8" s="277">
        <v>642963.92000000004</v>
      </c>
      <c r="F8" s="19">
        <f t="shared" ref="F8:F15" si="1">IF(E8=0,0,E8/$E$22)</f>
        <v>0.29646809041860134</v>
      </c>
      <c r="G8" s="277">
        <v>405587.16</v>
      </c>
      <c r="H8" s="21">
        <f t="shared" ref="H8:H15" si="2">IF(G8=0,0,G8/$G$22)</f>
        <v>0.27203849890521159</v>
      </c>
      <c r="I8" s="278">
        <v>400000</v>
      </c>
      <c r="J8" s="1"/>
      <c r="K8" s="9"/>
      <c r="L8" s="9"/>
      <c r="M8" s="1"/>
      <c r="N8" s="1"/>
      <c r="O8" s="1"/>
      <c r="P8" s="1"/>
      <c r="Q8" s="1"/>
    </row>
    <row r="9" spans="1:17">
      <c r="A9" s="5">
        <v>3</v>
      </c>
      <c r="B9" s="11" t="s">
        <v>6</v>
      </c>
      <c r="C9" s="277">
        <v>3985.21</v>
      </c>
      <c r="D9" s="19">
        <f t="shared" si="0"/>
        <v>1.884678240897614E-3</v>
      </c>
      <c r="E9" s="277">
        <v>5362.26</v>
      </c>
      <c r="F9" s="19">
        <f t="shared" si="1"/>
        <v>2.4725166266375402E-3</v>
      </c>
      <c r="G9" s="277">
        <v>18646.990000000002</v>
      </c>
      <c r="H9" s="21">
        <f t="shared" si="2"/>
        <v>1.2507050688440166E-2</v>
      </c>
      <c r="I9" s="278">
        <v>20000</v>
      </c>
      <c r="J9" s="1"/>
      <c r="K9" s="9"/>
      <c r="L9" s="9"/>
      <c r="M9" s="1"/>
      <c r="N9" s="1"/>
      <c r="O9" s="1"/>
      <c r="P9" s="1"/>
      <c r="Q9" s="1"/>
    </row>
    <row r="10" spans="1:17">
      <c r="A10" s="5">
        <v>4</v>
      </c>
      <c r="B10" s="11" t="s">
        <v>11</v>
      </c>
      <c r="C10" s="277">
        <v>211496.63</v>
      </c>
      <c r="D10" s="19">
        <f t="shared" si="0"/>
        <v>0.10002060031571074</v>
      </c>
      <c r="E10" s="277">
        <v>196380.22</v>
      </c>
      <c r="F10" s="19">
        <f t="shared" si="1"/>
        <v>9.0550133543084069E-2</v>
      </c>
      <c r="G10" s="277">
        <v>184753.75</v>
      </c>
      <c r="H10" s="21">
        <f t="shared" si="2"/>
        <v>0.1239194377285236</v>
      </c>
      <c r="I10" s="278">
        <v>180000</v>
      </c>
      <c r="J10" s="1"/>
      <c r="K10" s="9"/>
      <c r="L10" s="9"/>
      <c r="M10" s="1"/>
      <c r="N10" s="1"/>
      <c r="O10" s="1"/>
      <c r="P10" s="1"/>
      <c r="Q10" s="1"/>
    </row>
    <row r="11" spans="1:17">
      <c r="A11" s="5">
        <v>5</v>
      </c>
      <c r="B11" s="11" t="s">
        <v>22</v>
      </c>
      <c r="C11" s="277"/>
      <c r="D11" s="19">
        <f t="shared" si="0"/>
        <v>0</v>
      </c>
      <c r="E11" s="277"/>
      <c r="F11" s="19">
        <f t="shared" si="1"/>
        <v>0</v>
      </c>
      <c r="G11" s="277">
        <v>0</v>
      </c>
      <c r="H11" s="21">
        <f t="shared" si="2"/>
        <v>0</v>
      </c>
      <c r="I11" s="278">
        <v>0</v>
      </c>
      <c r="J11" s="1"/>
      <c r="K11" s="9"/>
      <c r="L11" s="9"/>
      <c r="M11" s="1"/>
      <c r="N11" s="1"/>
      <c r="O11" s="1"/>
      <c r="P11" s="1"/>
      <c r="Q11" s="1"/>
    </row>
    <row r="12" spans="1:17">
      <c r="A12" s="5">
        <v>6</v>
      </c>
      <c r="B12" s="11" t="s">
        <v>7</v>
      </c>
      <c r="C12" s="277">
        <v>463241</v>
      </c>
      <c r="D12" s="19">
        <f t="shared" si="0"/>
        <v>0.21907508838722467</v>
      </c>
      <c r="E12" s="277">
        <v>327560.86</v>
      </c>
      <c r="F12" s="19">
        <f t="shared" si="1"/>
        <v>0.15103700167199866</v>
      </c>
      <c r="G12" s="277">
        <v>230891.55</v>
      </c>
      <c r="H12" s="21">
        <f t="shared" si="2"/>
        <v>0.15486533319224802</v>
      </c>
      <c r="I12" s="278">
        <v>200000</v>
      </c>
      <c r="J12" s="1"/>
      <c r="K12" s="1"/>
      <c r="L12" s="1"/>
      <c r="M12" s="1"/>
      <c r="N12" s="1"/>
      <c r="O12" s="1"/>
      <c r="P12" s="1"/>
      <c r="Q12" s="1"/>
    </row>
    <row r="13" spans="1:17">
      <c r="A13" s="5">
        <v>7</v>
      </c>
      <c r="B13" s="11" t="s">
        <v>12</v>
      </c>
      <c r="C13" s="277">
        <v>0</v>
      </c>
      <c r="D13" s="19">
        <f t="shared" si="0"/>
        <v>0</v>
      </c>
      <c r="E13" s="277">
        <v>0</v>
      </c>
      <c r="F13" s="19">
        <f t="shared" si="1"/>
        <v>0</v>
      </c>
      <c r="G13" s="277">
        <v>0</v>
      </c>
      <c r="H13" s="21">
        <f t="shared" si="2"/>
        <v>0</v>
      </c>
      <c r="I13" s="278">
        <v>0</v>
      </c>
      <c r="J13" s="1"/>
      <c r="K13" s="1"/>
      <c r="L13" s="1"/>
      <c r="M13" s="1"/>
      <c r="N13" s="1"/>
      <c r="O13" s="1"/>
      <c r="P13" s="1"/>
      <c r="Q13" s="1"/>
    </row>
    <row r="14" spans="1:17">
      <c r="A14" s="5">
        <v>8</v>
      </c>
      <c r="B14" s="11" t="s">
        <v>3</v>
      </c>
      <c r="C14" s="277">
        <v>0</v>
      </c>
      <c r="D14" s="19">
        <f t="shared" si="0"/>
        <v>0</v>
      </c>
      <c r="E14" s="277">
        <v>0</v>
      </c>
      <c r="F14" s="19">
        <f t="shared" si="1"/>
        <v>0</v>
      </c>
      <c r="G14" s="277">
        <v>0</v>
      </c>
      <c r="H14" s="21">
        <f t="shared" si="2"/>
        <v>0</v>
      </c>
      <c r="I14" s="278">
        <v>0</v>
      </c>
      <c r="J14" s="1"/>
      <c r="K14" s="1"/>
      <c r="L14" s="1"/>
      <c r="M14" s="1"/>
      <c r="N14" s="1"/>
      <c r="O14" s="1"/>
      <c r="P14" s="1"/>
      <c r="Q14" s="1"/>
    </row>
    <row r="15" spans="1:17">
      <c r="A15" s="5">
        <v>9</v>
      </c>
      <c r="B15" s="11" t="s">
        <v>4</v>
      </c>
      <c r="C15" s="277">
        <v>13659.13</v>
      </c>
      <c r="D15" s="19">
        <f t="shared" si="0"/>
        <v>6.4596508341070672E-3</v>
      </c>
      <c r="E15" s="277">
        <v>26571.11</v>
      </c>
      <c r="F15" s="19">
        <f t="shared" si="1"/>
        <v>1.225183248541007E-2</v>
      </c>
      <c r="G15" s="277">
        <v>39919.980000000003</v>
      </c>
      <c r="H15" s="21">
        <f t="shared" si="2"/>
        <v>2.6775432031739047E-2</v>
      </c>
      <c r="I15" s="278">
        <v>0</v>
      </c>
      <c r="J15" s="1"/>
      <c r="K15" s="1"/>
      <c r="L15" s="1"/>
      <c r="M15" s="1"/>
      <c r="N15" s="1"/>
      <c r="O15" s="1"/>
      <c r="P15" s="1"/>
      <c r="Q15" s="1"/>
    </row>
    <row r="16" spans="1:17">
      <c r="A16" s="14"/>
      <c r="B16" s="16"/>
      <c r="C16" s="15"/>
      <c r="D16" s="15"/>
      <c r="E16" s="15"/>
      <c r="F16" s="15"/>
      <c r="G16" s="15"/>
      <c r="H16" s="15"/>
      <c r="I16" s="15"/>
      <c r="J16" s="1"/>
      <c r="K16" s="1"/>
      <c r="L16" s="1"/>
      <c r="M16" s="1"/>
      <c r="N16" s="1"/>
      <c r="O16" s="1"/>
      <c r="P16" s="1"/>
      <c r="Q16" s="1"/>
    </row>
    <row r="17" spans="1:17" ht="15" customHeight="1">
      <c r="A17" s="14"/>
      <c r="B17" s="17" t="str">
        <f>B6</f>
        <v>DENOMINACION</v>
      </c>
      <c r="C17" s="17" t="str">
        <f>C6</f>
        <v>ORN</v>
      </c>
      <c r="D17" s="17" t="s">
        <v>26</v>
      </c>
      <c r="E17" s="17" t="str">
        <f>E6</f>
        <v>ORN</v>
      </c>
      <c r="F17" s="17" t="s">
        <v>26</v>
      </c>
      <c r="G17" s="17" t="str">
        <f>G6</f>
        <v>ORN</v>
      </c>
      <c r="H17" s="17" t="s">
        <v>26</v>
      </c>
      <c r="I17" s="17" t="s">
        <v>26</v>
      </c>
      <c r="J17" s="1"/>
      <c r="K17" s="1"/>
      <c r="L17" s="1"/>
      <c r="M17" s="1"/>
      <c r="N17" s="1"/>
      <c r="O17" s="1"/>
      <c r="P17" s="1"/>
      <c r="Q17" s="1"/>
    </row>
    <row r="18" spans="1:17">
      <c r="A18" s="14"/>
      <c r="B18" s="33" t="s">
        <v>27</v>
      </c>
      <c r="C18" s="37">
        <f>SUM(C7:C11)</f>
        <v>1637630.5699999998</v>
      </c>
      <c r="D18" s="23">
        <f>IF(C18=0,0,C18/$C$22)</f>
        <v>0.77446526077866829</v>
      </c>
      <c r="E18" s="37">
        <f>SUM(E7:E11)</f>
        <v>1814613.81</v>
      </c>
      <c r="F18" s="23">
        <f>IF(E18=0,0,E18/$E$22)</f>
        <v>0.83671116584259142</v>
      </c>
      <c r="G18" s="37">
        <f>SUM(G7:G11)</f>
        <v>1220106.71</v>
      </c>
      <c r="H18" s="20">
        <f>IF(G18=0,0,G18/$G$22)</f>
        <v>0.81835923477601291</v>
      </c>
      <c r="I18" s="37">
        <f>SUM(I7:I11)</f>
        <v>1200000</v>
      </c>
      <c r="J18" s="1"/>
      <c r="K18" s="1"/>
      <c r="L18" s="1"/>
      <c r="M18" s="1"/>
      <c r="N18" s="1"/>
      <c r="O18" s="1"/>
      <c r="P18" s="1"/>
      <c r="Q18" s="1"/>
    </row>
    <row r="19" spans="1:17" ht="15" customHeight="1">
      <c r="A19" s="14"/>
      <c r="B19" s="32" t="s">
        <v>28</v>
      </c>
      <c r="C19" s="38">
        <f>C9+C15</f>
        <v>17644.34</v>
      </c>
      <c r="D19" s="19">
        <f>IF(C19=0,0,C19/$C$22)</f>
        <v>8.3443290750046823E-3</v>
      </c>
      <c r="E19" s="38">
        <f>E9+E15</f>
        <v>31933.370000000003</v>
      </c>
      <c r="F19" s="19">
        <f>IF(E19=0,0,E19/$E$22)</f>
        <v>1.4724349112047612E-2</v>
      </c>
      <c r="G19" s="38">
        <f>G9+G15</f>
        <v>58566.97</v>
      </c>
      <c r="H19" s="21">
        <f>IF(G19=0,0,G19/$G$22)</f>
        <v>3.9282482720179208E-2</v>
      </c>
      <c r="I19" s="38">
        <f>I9+I15</f>
        <v>20000</v>
      </c>
      <c r="J19" s="1"/>
      <c r="K19" s="1"/>
      <c r="L19" s="1"/>
      <c r="M19" s="1"/>
      <c r="N19" s="1"/>
      <c r="O19" s="1"/>
      <c r="P19" s="1"/>
      <c r="Q19" s="1"/>
    </row>
    <row r="20" spans="1:17" ht="15" customHeight="1">
      <c r="A20" s="14"/>
      <c r="B20" s="32" t="s">
        <v>29</v>
      </c>
      <c r="C20" s="38">
        <f>SUM(C7:C11)+C15</f>
        <v>1651289.6999999997</v>
      </c>
      <c r="D20" s="19">
        <f>IF(C20=0,0,C20/$C$22)</f>
        <v>0.78092491161277533</v>
      </c>
      <c r="E20" s="38">
        <f>SUM(E7:E11)+E15</f>
        <v>1841184.9200000002</v>
      </c>
      <c r="F20" s="19">
        <f>IF(E20=0,0,E20/$E$22)</f>
        <v>0.84896299832800148</v>
      </c>
      <c r="G20" s="38">
        <f>SUM(G7:G11)+G15</f>
        <v>1260026.69</v>
      </c>
      <c r="H20" s="21">
        <f>IF(G20=0,0,G20/$G$22)</f>
        <v>0.84513466680775196</v>
      </c>
      <c r="I20" s="38">
        <f>SUM(I7:I11)+I15</f>
        <v>1200000</v>
      </c>
      <c r="J20" s="1"/>
      <c r="K20" s="1"/>
      <c r="L20" s="1"/>
      <c r="M20" s="1"/>
      <c r="N20" s="1"/>
      <c r="O20" s="1"/>
      <c r="P20" s="1"/>
      <c r="Q20" s="1"/>
    </row>
    <row r="21" spans="1:17">
      <c r="A21" s="14"/>
      <c r="B21" s="33" t="s">
        <v>30</v>
      </c>
      <c r="C21" s="37">
        <f>SUM(C12:C15)</f>
        <v>476900.13</v>
      </c>
      <c r="D21" s="23">
        <f>IF(C21=0,0,C21/$C$22)</f>
        <v>0.22553473922133174</v>
      </c>
      <c r="E21" s="37">
        <f>SUM(E12:E15)</f>
        <v>354131.97</v>
      </c>
      <c r="F21" s="23">
        <f>IF(E21=0,0,E21/$E$22)</f>
        <v>0.16328883415740872</v>
      </c>
      <c r="G21" s="37">
        <f>SUM(G12:G15)</f>
        <v>270811.52999999997</v>
      </c>
      <c r="H21" s="20">
        <f>IF(G21=0,0,G21/$G$22)</f>
        <v>0.18164076522398703</v>
      </c>
      <c r="I21" s="37">
        <f>SUM(I12:I15)</f>
        <v>200000</v>
      </c>
      <c r="J21" s="1"/>
      <c r="K21" s="1"/>
      <c r="L21" s="1"/>
      <c r="M21" s="1"/>
      <c r="N21" s="1"/>
      <c r="O21" s="1"/>
      <c r="P21" s="1"/>
      <c r="Q21" s="1"/>
    </row>
    <row r="22" spans="1:17">
      <c r="A22" s="1"/>
      <c r="B22" s="34" t="s">
        <v>31</v>
      </c>
      <c r="C22" s="39">
        <f>SUM(C7:C15)</f>
        <v>2114530.6999999997</v>
      </c>
      <c r="D22" s="24"/>
      <c r="E22" s="39">
        <f>SUM(E7:E15)</f>
        <v>2168745.7799999998</v>
      </c>
      <c r="F22" s="25"/>
      <c r="G22" s="39">
        <f>SUM(G7:G15)</f>
        <v>1490918.24</v>
      </c>
      <c r="H22" s="24"/>
      <c r="I22" s="39">
        <f>SUM(I7:I15)</f>
        <v>1400000</v>
      </c>
      <c r="J22" s="1"/>
      <c r="K22" s="1"/>
      <c r="L22" s="1"/>
      <c r="M22" s="1"/>
      <c r="N22" s="1"/>
      <c r="O22" s="1"/>
      <c r="P22" s="1"/>
      <c r="Q22" s="1"/>
    </row>
    <row r="23" spans="1:17">
      <c r="A23" s="1"/>
      <c r="B23" s="13"/>
      <c r="C23" s="12"/>
      <c r="D23" s="12"/>
      <c r="E23" s="12"/>
      <c r="F23" s="12"/>
      <c r="G23" s="12"/>
      <c r="H23" s="12"/>
      <c r="I23" s="1"/>
      <c r="J23" s="1"/>
      <c r="K23" s="1"/>
      <c r="L23" s="1"/>
      <c r="M23" s="1"/>
      <c r="N23" s="1"/>
      <c r="O23" s="1"/>
      <c r="P23" s="1"/>
      <c r="Q23" s="1"/>
    </row>
    <row r="24" spans="1:17">
      <c r="A24" s="1"/>
      <c r="B24" s="13"/>
      <c r="C24" s="12"/>
      <c r="D24" s="12"/>
      <c r="E24" s="12"/>
      <c r="F24" s="12"/>
      <c r="G24" s="12"/>
      <c r="H24" s="12"/>
      <c r="I24" s="1"/>
      <c r="J24" s="1"/>
      <c r="K24" s="1"/>
      <c r="L24" s="1"/>
      <c r="M24" s="1"/>
      <c r="N24" s="1"/>
      <c r="O24" s="1"/>
      <c r="P24" s="1"/>
      <c r="Q24" s="1"/>
    </row>
    <row r="25" spans="1:17">
      <c r="B25" s="26"/>
      <c r="C25" s="27"/>
      <c r="D25" s="27"/>
      <c r="E25" s="27"/>
      <c r="F25" s="28"/>
      <c r="G25" s="27"/>
      <c r="H25" s="27"/>
      <c r="I25" s="1"/>
      <c r="J25" s="1"/>
      <c r="K25" s="1"/>
      <c r="L25" s="1"/>
      <c r="M25" s="1"/>
      <c r="N25" s="1"/>
      <c r="O25" s="1"/>
      <c r="P25" s="1"/>
      <c r="Q25" s="1"/>
    </row>
    <row r="26" spans="1:17" ht="18">
      <c r="A26" s="326" t="s">
        <v>13</v>
      </c>
      <c r="B26" s="326"/>
      <c r="C26" s="326"/>
      <c r="D26" s="326"/>
      <c r="E26" s="326"/>
      <c r="F26" s="326"/>
      <c r="G26" s="326"/>
      <c r="H26" s="326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I28" s="18" t="s">
        <v>89</v>
      </c>
      <c r="J28" s="1"/>
      <c r="K28" s="1"/>
      <c r="L28" s="1"/>
      <c r="M28" s="1"/>
      <c r="N28" s="1"/>
      <c r="O28" s="1"/>
      <c r="P28" s="1"/>
      <c r="Q28" s="1"/>
    </row>
    <row r="29" spans="1:17" ht="15" customHeight="1">
      <c r="A29" s="327" t="s">
        <v>18</v>
      </c>
      <c r="B29" s="328"/>
      <c r="C29" s="7">
        <f>$B$2-3</f>
        <v>2022</v>
      </c>
      <c r="D29" s="7" t="s">
        <v>23</v>
      </c>
      <c r="E29" s="7">
        <f>$B$2-2</f>
        <v>2023</v>
      </c>
      <c r="F29" s="7" t="s">
        <v>23</v>
      </c>
      <c r="G29" s="7">
        <f>$B$2-1</f>
        <v>2024</v>
      </c>
      <c r="H29" s="7" t="s">
        <v>23</v>
      </c>
      <c r="I29" s="7">
        <f>$B$2</f>
        <v>2025</v>
      </c>
      <c r="J29" s="1"/>
      <c r="K29" s="1"/>
      <c r="L29" s="1"/>
      <c r="M29" s="1"/>
      <c r="N29" s="1"/>
      <c r="O29" s="1"/>
      <c r="P29" s="1"/>
      <c r="Q29" s="1"/>
    </row>
    <row r="30" spans="1:17">
      <c r="A30" s="8" t="s">
        <v>0</v>
      </c>
      <c r="B30" s="35" t="s">
        <v>9</v>
      </c>
      <c r="C30" s="8" t="s">
        <v>21</v>
      </c>
      <c r="D30" s="8" t="s">
        <v>24</v>
      </c>
      <c r="E30" s="8" t="s">
        <v>21</v>
      </c>
      <c r="F30" s="8" t="s">
        <v>24</v>
      </c>
      <c r="G30" s="8" t="s">
        <v>21</v>
      </c>
      <c r="H30" s="8" t="s">
        <v>24</v>
      </c>
      <c r="I30" s="8" t="s">
        <v>21</v>
      </c>
      <c r="J30" s="1"/>
      <c r="K30" s="1"/>
      <c r="L30" s="1"/>
      <c r="M30" s="1"/>
      <c r="N30" s="1"/>
      <c r="O30" s="1"/>
      <c r="P30" s="1"/>
      <c r="Q30" s="1"/>
    </row>
    <row r="31" spans="1:17">
      <c r="A31" s="5">
        <v>1</v>
      </c>
      <c r="B31" s="11" t="s">
        <v>1</v>
      </c>
      <c r="C31" s="279">
        <v>311829.76000000001</v>
      </c>
      <c r="D31" s="22">
        <f>IF(C31=0,0,C31/$C$48)</f>
        <v>0.13958083355071937</v>
      </c>
      <c r="E31" s="279">
        <v>337707.14</v>
      </c>
      <c r="F31" s="22">
        <f>IF(E31=0,0,E31/$E$48)</f>
        <v>0.14554916298738993</v>
      </c>
      <c r="G31" s="279">
        <v>377066.94</v>
      </c>
      <c r="H31" s="22">
        <f>IF(G31=0,0,G31/$G$48)</f>
        <v>0.19970615146598625</v>
      </c>
      <c r="I31" s="278">
        <v>370000</v>
      </c>
      <c r="J31" s="1"/>
      <c r="K31" s="1"/>
      <c r="L31" s="1"/>
      <c r="M31" s="1"/>
      <c r="N31" s="1"/>
      <c r="O31" s="1"/>
      <c r="P31" s="1"/>
      <c r="Q31" s="1"/>
    </row>
    <row r="32" spans="1:17">
      <c r="A32" s="5">
        <v>2</v>
      </c>
      <c r="B32" s="11" t="s">
        <v>2</v>
      </c>
      <c r="C32" s="279">
        <v>93899.62</v>
      </c>
      <c r="D32" s="22">
        <f t="shared" ref="D32:D39" si="3">IF(C32=0,0,C32/$C$48)</f>
        <v>4.2031226364333533E-2</v>
      </c>
      <c r="E32" s="279">
        <v>21333.1</v>
      </c>
      <c r="F32" s="22">
        <f t="shared" ref="F32:F38" si="4">IF(E32=0,0,E32/$E$48)</f>
        <v>9.194400950262074E-3</v>
      </c>
      <c r="G32" s="279">
        <v>29094.53</v>
      </c>
      <c r="H32" s="22">
        <f t="shared" ref="H32:H38" si="5">IF(G32=0,0,G32/$G$48)</f>
        <v>1.5409350432609341E-2</v>
      </c>
      <c r="I32" s="278">
        <v>20000</v>
      </c>
      <c r="J32" s="1"/>
      <c r="K32" s="1"/>
      <c r="L32" s="1"/>
      <c r="M32" s="1"/>
      <c r="N32" s="1"/>
      <c r="O32" s="1"/>
      <c r="P32" s="1"/>
      <c r="Q32" s="1"/>
    </row>
    <row r="33" spans="1:17">
      <c r="A33" s="5">
        <v>3</v>
      </c>
      <c r="B33" s="11" t="s">
        <v>14</v>
      </c>
      <c r="C33" s="279">
        <v>284734.99</v>
      </c>
      <c r="D33" s="22">
        <f t="shared" si="3"/>
        <v>0.12745270767375039</v>
      </c>
      <c r="E33" s="279">
        <v>337547.02</v>
      </c>
      <c r="F33" s="22">
        <f t="shared" si="4"/>
        <v>0.14548015250695548</v>
      </c>
      <c r="G33" s="279">
        <v>345761.43</v>
      </c>
      <c r="H33" s="22">
        <f t="shared" si="5"/>
        <v>0.18312579859341685</v>
      </c>
      <c r="I33" s="278">
        <v>345000</v>
      </c>
      <c r="J33" s="1"/>
      <c r="K33" s="1"/>
      <c r="L33" s="1"/>
      <c r="M33" s="1"/>
      <c r="N33" s="1"/>
      <c r="O33" s="1"/>
      <c r="P33" s="1"/>
      <c r="Q33" s="1"/>
    </row>
    <row r="34" spans="1:17">
      <c r="A34" s="5">
        <v>4</v>
      </c>
      <c r="B34" s="11" t="s">
        <v>11</v>
      </c>
      <c r="C34" s="279">
        <v>1011569.28</v>
      </c>
      <c r="D34" s="22">
        <f t="shared" si="3"/>
        <v>0.45279733177712428</v>
      </c>
      <c r="E34" s="279">
        <v>1151176.45</v>
      </c>
      <c r="F34" s="22">
        <f t="shared" si="4"/>
        <v>0.49614813814210412</v>
      </c>
      <c r="G34" s="279">
        <v>634193.04</v>
      </c>
      <c r="H34" s="22">
        <f t="shared" si="5"/>
        <v>0.33588797603129639</v>
      </c>
      <c r="I34" s="278">
        <v>650000</v>
      </c>
      <c r="J34" s="1"/>
      <c r="K34" s="1"/>
      <c r="L34" s="1"/>
      <c r="M34" s="1"/>
      <c r="N34" s="1"/>
      <c r="O34" s="1"/>
      <c r="P34" s="1"/>
      <c r="Q34" s="1"/>
    </row>
    <row r="35" spans="1:17">
      <c r="A35" s="5">
        <v>5</v>
      </c>
      <c r="B35" s="11" t="s">
        <v>15</v>
      </c>
      <c r="C35" s="279">
        <v>22978.41</v>
      </c>
      <c r="D35" s="22">
        <f t="shared" si="3"/>
        <v>1.0285566141827469E-2</v>
      </c>
      <c r="E35" s="279">
        <v>115674.68</v>
      </c>
      <c r="F35" s="22">
        <f t="shared" si="4"/>
        <v>4.9854891586935859E-2</v>
      </c>
      <c r="G35" s="279">
        <v>20827.77</v>
      </c>
      <c r="H35" s="22">
        <f t="shared" si="5"/>
        <v>1.1031022211384335E-2</v>
      </c>
      <c r="I35" s="278">
        <v>30000</v>
      </c>
      <c r="J35" s="1"/>
      <c r="K35" s="1"/>
      <c r="L35" s="1"/>
      <c r="M35" s="1"/>
      <c r="N35" s="1"/>
      <c r="O35" s="1"/>
      <c r="P35" s="1"/>
      <c r="Q35" s="1"/>
    </row>
    <row r="36" spans="1:17">
      <c r="A36" s="5">
        <v>6</v>
      </c>
      <c r="B36" s="11" t="s">
        <v>16</v>
      </c>
      <c r="C36" s="279">
        <v>0</v>
      </c>
      <c r="D36" s="22">
        <f t="shared" si="3"/>
        <v>0</v>
      </c>
      <c r="E36" s="279">
        <v>0</v>
      </c>
      <c r="F36" s="22">
        <f t="shared" si="4"/>
        <v>0</v>
      </c>
      <c r="G36" s="279">
        <v>0</v>
      </c>
      <c r="H36" s="22">
        <f t="shared" si="5"/>
        <v>0</v>
      </c>
      <c r="I36" s="278">
        <v>0</v>
      </c>
      <c r="J36" s="1"/>
      <c r="K36" s="1"/>
      <c r="L36" s="1"/>
      <c r="M36" s="1"/>
      <c r="N36" s="1"/>
      <c r="O36" s="1"/>
      <c r="P36" s="1"/>
      <c r="Q36" s="1"/>
    </row>
    <row r="37" spans="1:17" ht="15" customHeight="1">
      <c r="A37" s="5">
        <v>7</v>
      </c>
      <c r="B37" s="11" t="s">
        <v>17</v>
      </c>
      <c r="C37" s="279">
        <v>509032.2</v>
      </c>
      <c r="D37" s="22">
        <f t="shared" si="3"/>
        <v>0.22785233449224504</v>
      </c>
      <c r="E37" s="279">
        <v>309156.43</v>
      </c>
      <c r="F37" s="22">
        <f t="shared" si="4"/>
        <v>0.13324402800210147</v>
      </c>
      <c r="G37" s="279">
        <v>178674.76</v>
      </c>
      <c r="H37" s="22">
        <f t="shared" si="5"/>
        <v>9.4631602239402743E-2</v>
      </c>
      <c r="I37" s="278">
        <v>180000</v>
      </c>
      <c r="J37" s="1"/>
      <c r="K37" s="1"/>
      <c r="L37" s="1"/>
      <c r="M37" s="1"/>
      <c r="N37" s="1"/>
      <c r="O37" s="1"/>
      <c r="P37" s="1"/>
      <c r="Q37" s="1"/>
    </row>
    <row r="38" spans="1:17">
      <c r="A38" s="5">
        <v>8</v>
      </c>
      <c r="B38" s="11" t="s">
        <v>3</v>
      </c>
      <c r="C38" s="279">
        <v>0</v>
      </c>
      <c r="D38" s="22">
        <f t="shared" si="3"/>
        <v>0</v>
      </c>
      <c r="E38" s="279">
        <v>0</v>
      </c>
      <c r="F38" s="22">
        <f t="shared" si="4"/>
        <v>0</v>
      </c>
      <c r="G38" s="279">
        <v>0</v>
      </c>
      <c r="H38" s="22">
        <f t="shared" si="5"/>
        <v>0</v>
      </c>
      <c r="I38" s="278">
        <v>0</v>
      </c>
      <c r="J38" s="1"/>
      <c r="K38" s="1"/>
      <c r="L38" s="1"/>
      <c r="M38" s="1"/>
      <c r="N38" s="1"/>
      <c r="O38" s="1"/>
      <c r="P38" s="1"/>
      <c r="Q38" s="1"/>
    </row>
    <row r="39" spans="1:17" ht="15" customHeight="1">
      <c r="A39" s="5">
        <v>9</v>
      </c>
      <c r="B39" s="11" t="s">
        <v>4</v>
      </c>
      <c r="C39" s="279">
        <v>0</v>
      </c>
      <c r="D39" s="22">
        <f t="shared" si="3"/>
        <v>0</v>
      </c>
      <c r="E39" s="279">
        <v>47632.47</v>
      </c>
      <c r="F39" s="22">
        <f>IF(E39=0,0,E39/$E$48)</f>
        <v>2.0529225824251037E-2</v>
      </c>
      <c r="G39" s="279">
        <v>302490.32</v>
      </c>
      <c r="H39" s="22">
        <f>IF(G39=0,0,G39/$G$48)</f>
        <v>0.1602080990259041</v>
      </c>
      <c r="I39" s="278"/>
      <c r="J39" s="1"/>
      <c r="K39" s="1"/>
      <c r="L39" s="1"/>
      <c r="M39" s="1"/>
      <c r="N39" s="1"/>
      <c r="O39" s="1"/>
      <c r="P39" s="1"/>
      <c r="Q39" s="1"/>
    </row>
    <row r="40" spans="1:17" ht="15" customHeight="1">
      <c r="A40" s="6"/>
      <c r="B40" s="13"/>
      <c r="C40" s="40"/>
      <c r="D40" s="12"/>
      <c r="E40" s="40"/>
      <c r="F40" s="12"/>
      <c r="G40" s="40"/>
      <c r="H40" s="12"/>
    </row>
    <row r="41" spans="1:17">
      <c r="A41" s="6"/>
      <c r="B41" s="17" t="s">
        <v>25</v>
      </c>
      <c r="C41" s="36" t="s">
        <v>21</v>
      </c>
      <c r="D41" s="17" t="s">
        <v>26</v>
      </c>
      <c r="E41" s="36" t="s">
        <v>21</v>
      </c>
      <c r="F41" s="17" t="s">
        <v>26</v>
      </c>
      <c r="G41" s="36" t="s">
        <v>21</v>
      </c>
      <c r="H41" s="17" t="s">
        <v>26</v>
      </c>
      <c r="I41" s="17" t="s">
        <v>26</v>
      </c>
    </row>
    <row r="42" spans="1:17">
      <c r="A42" s="6"/>
      <c r="B42" s="32" t="s">
        <v>33</v>
      </c>
      <c r="C42" s="41">
        <f>SUM(C31:C33)+C35</f>
        <v>713442.78</v>
      </c>
      <c r="D42" s="22">
        <f t="shared" ref="D42:D47" si="6">IF(C42=0,0,C42/$C$48)</f>
        <v>0.31935033373063076</v>
      </c>
      <c r="E42" s="41">
        <f>SUM(E31:E33)+E35</f>
        <v>812261.94</v>
      </c>
      <c r="F42" s="22">
        <f t="shared" ref="F42:F47" si="7">IF(E42=0,0,E42/$E$48)</f>
        <v>0.35007860803154328</v>
      </c>
      <c r="G42" s="41">
        <f>SUM(G31:G33)+G35</f>
        <v>772750.66999999993</v>
      </c>
      <c r="H42" s="22">
        <f t="shared" ref="H42:H47" si="8">IF(G42=0,0,G42/$G$48)</f>
        <v>0.4092723227033967</v>
      </c>
      <c r="I42" s="41">
        <f>SUM(I31:I33)+I35</f>
        <v>765000</v>
      </c>
    </row>
    <row r="43" spans="1:17">
      <c r="A43" s="6"/>
      <c r="B43" s="32" t="s">
        <v>34</v>
      </c>
      <c r="C43" s="41">
        <f>C34</f>
        <v>1011569.28</v>
      </c>
      <c r="D43" s="22">
        <f t="shared" si="6"/>
        <v>0.45279733177712428</v>
      </c>
      <c r="E43" s="41">
        <f>E34</f>
        <v>1151176.45</v>
      </c>
      <c r="F43" s="22">
        <f t="shared" si="7"/>
        <v>0.49614813814210412</v>
      </c>
      <c r="G43" s="41">
        <f>G34</f>
        <v>634193.04</v>
      </c>
      <c r="H43" s="22">
        <f t="shared" si="8"/>
        <v>0.33588797603129639</v>
      </c>
      <c r="I43" s="41">
        <f>I34</f>
        <v>650000</v>
      </c>
    </row>
    <row r="44" spans="1:17">
      <c r="A44" s="6"/>
      <c r="B44" s="33" t="s">
        <v>35</v>
      </c>
      <c r="C44" s="37">
        <f>SUM(C31:C35)</f>
        <v>1725012.0599999998</v>
      </c>
      <c r="D44" s="23">
        <f t="shared" si="6"/>
        <v>0.77214766550775493</v>
      </c>
      <c r="E44" s="37">
        <f>SUM(E31:E35)</f>
        <v>1963438.39</v>
      </c>
      <c r="F44" s="23">
        <f t="shared" si="7"/>
        <v>0.84622674617364746</v>
      </c>
      <c r="G44" s="37">
        <f>SUM(G31:G35)</f>
        <v>1406943.71</v>
      </c>
      <c r="H44" s="23">
        <f t="shared" si="8"/>
        <v>0.74516029873469314</v>
      </c>
      <c r="I44" s="37">
        <f>SUM(I31:I35)</f>
        <v>1415000</v>
      </c>
    </row>
    <row r="45" spans="1:17" ht="15" customHeight="1">
      <c r="A45" s="6"/>
      <c r="B45" s="32" t="s">
        <v>38</v>
      </c>
      <c r="C45" s="41">
        <f>C36+C38</f>
        <v>0</v>
      </c>
      <c r="D45" s="22">
        <f t="shared" si="6"/>
        <v>0</v>
      </c>
      <c r="E45" s="41">
        <f>E36+E38</f>
        <v>0</v>
      </c>
      <c r="F45" s="22">
        <f t="shared" si="7"/>
        <v>0</v>
      </c>
      <c r="G45" s="41">
        <f>G36+G38</f>
        <v>0</v>
      </c>
      <c r="H45" s="22">
        <f t="shared" si="8"/>
        <v>0</v>
      </c>
      <c r="I45" s="41">
        <f>I36+I38</f>
        <v>0</v>
      </c>
    </row>
    <row r="46" spans="1:17" ht="15" customHeight="1">
      <c r="A46" s="6"/>
      <c r="B46" s="32" t="s">
        <v>39</v>
      </c>
      <c r="C46" s="42">
        <f>C37+C39</f>
        <v>509032.2</v>
      </c>
      <c r="D46" s="22">
        <f t="shared" si="6"/>
        <v>0.22785233449224504</v>
      </c>
      <c r="E46" s="42">
        <f>E37+E39</f>
        <v>356788.9</v>
      </c>
      <c r="F46" s="22">
        <f t="shared" si="7"/>
        <v>0.15377325382635251</v>
      </c>
      <c r="G46" s="42">
        <f>G37+G39</f>
        <v>481165.08</v>
      </c>
      <c r="H46" s="22">
        <f t="shared" si="8"/>
        <v>0.25483970126530686</v>
      </c>
      <c r="I46" s="42">
        <f>I37+I39</f>
        <v>180000</v>
      </c>
    </row>
    <row r="47" spans="1:17">
      <c r="A47" s="6"/>
      <c r="B47" s="33" t="s">
        <v>36</v>
      </c>
      <c r="C47" s="39">
        <f>SUM(C36:C39)</f>
        <v>509032.2</v>
      </c>
      <c r="D47" s="23">
        <f t="shared" si="6"/>
        <v>0.22785233449224504</v>
      </c>
      <c r="E47" s="39">
        <f>SUM(E36:E39)</f>
        <v>356788.9</v>
      </c>
      <c r="F47" s="23">
        <f t="shared" si="7"/>
        <v>0.15377325382635251</v>
      </c>
      <c r="G47" s="39">
        <f>SUM(G36:G39)</f>
        <v>481165.08</v>
      </c>
      <c r="H47" s="23">
        <f t="shared" si="8"/>
        <v>0.25483970126530686</v>
      </c>
      <c r="I47" s="39">
        <f>SUM(I36:I39)</f>
        <v>180000</v>
      </c>
    </row>
    <row r="48" spans="1:17" ht="15" customHeight="1">
      <c r="A48" s="6"/>
      <c r="B48" s="33" t="s">
        <v>37</v>
      </c>
      <c r="C48" s="39">
        <f>SUM(C31:C39)</f>
        <v>2234044.2599999998</v>
      </c>
      <c r="D48" s="23"/>
      <c r="E48" s="39">
        <f>SUM(E31:E39)</f>
        <v>2320227.29</v>
      </c>
      <c r="F48" s="24"/>
      <c r="G48" s="39">
        <f>SUM(G31:G39)</f>
        <v>1888108.79</v>
      </c>
      <c r="H48" s="24"/>
      <c r="I48" s="39">
        <f>SUM(I31:I39)</f>
        <v>1595000</v>
      </c>
    </row>
    <row r="49" spans="1:17" ht="15" customHeight="1">
      <c r="A49" s="6"/>
      <c r="B49" s="13"/>
      <c r="C49" s="12"/>
      <c r="D49" s="12"/>
      <c r="E49" s="12"/>
      <c r="F49" s="12"/>
      <c r="G49" s="12"/>
      <c r="H49" s="12"/>
    </row>
    <row r="50" spans="1:17">
      <c r="B50" s="29"/>
      <c r="C50" s="27"/>
      <c r="D50" s="30"/>
      <c r="E50" s="27"/>
      <c r="F50" s="27"/>
      <c r="G50" s="27"/>
      <c r="H50" s="27"/>
    </row>
    <row r="51" spans="1:17">
      <c r="B51" s="29"/>
      <c r="C51" s="27"/>
      <c r="D51" s="30"/>
      <c r="E51" s="27"/>
      <c r="F51" s="27"/>
      <c r="G51" s="27"/>
      <c r="H51" s="27"/>
    </row>
    <row r="52" spans="1:17" ht="18">
      <c r="A52" s="326" t="s">
        <v>61</v>
      </c>
      <c r="B52" s="326"/>
      <c r="C52" s="326"/>
      <c r="D52" s="326"/>
      <c r="E52" s="326"/>
      <c r="F52" s="326"/>
      <c r="G52" s="326"/>
      <c r="H52" s="326"/>
    </row>
    <row r="53" spans="1:17">
      <c r="F53" s="69" t="s">
        <v>62</v>
      </c>
    </row>
    <row r="54" spans="1:17">
      <c r="A54" s="324" t="s">
        <v>60</v>
      </c>
      <c r="B54" s="325"/>
      <c r="C54" s="31">
        <f>$B$2-3</f>
        <v>2022</v>
      </c>
      <c r="D54" s="31">
        <f>$B$2-2</f>
        <v>2023</v>
      </c>
      <c r="E54" s="31">
        <f>$B$2-1</f>
        <v>2024</v>
      </c>
      <c r="F54" s="69">
        <f>+E54+1</f>
        <v>2025</v>
      </c>
    </row>
    <row r="55" spans="1:17" ht="15.75" thickBot="1">
      <c r="A55" s="51"/>
      <c r="B55" s="51"/>
      <c r="C55" s="70"/>
      <c r="D55" s="70"/>
      <c r="E55" s="71"/>
      <c r="F55" s="71"/>
    </row>
    <row r="56" spans="1:17" ht="15.75" thickTop="1">
      <c r="A56" s="43">
        <v>1</v>
      </c>
      <c r="B56" s="72" t="s">
        <v>1</v>
      </c>
      <c r="C56" s="83">
        <f>C31</f>
        <v>311829.76000000001</v>
      </c>
      <c r="D56" s="91">
        <f>E31</f>
        <v>337707.14</v>
      </c>
      <c r="E56" s="91">
        <f>G31</f>
        <v>377066.94</v>
      </c>
      <c r="F56" s="107">
        <f>I31</f>
        <v>370000</v>
      </c>
    </row>
    <row r="57" spans="1:17">
      <c r="A57" s="44">
        <v>2</v>
      </c>
      <c r="B57" s="54" t="s">
        <v>2</v>
      </c>
      <c r="C57" s="84">
        <f>C32</f>
        <v>93899.62</v>
      </c>
      <c r="D57" s="92">
        <f>E32</f>
        <v>21333.1</v>
      </c>
      <c r="E57" s="92">
        <f>G32</f>
        <v>29094.53</v>
      </c>
      <c r="F57" s="108">
        <f>I32</f>
        <v>20000</v>
      </c>
    </row>
    <row r="58" spans="1:17">
      <c r="A58" s="44">
        <v>3</v>
      </c>
      <c r="B58" s="54" t="s">
        <v>40</v>
      </c>
      <c r="C58" s="84">
        <f>C33</f>
        <v>284734.99</v>
      </c>
      <c r="D58" s="92">
        <f>E33</f>
        <v>337547.02</v>
      </c>
      <c r="E58" s="92">
        <f>G33</f>
        <v>345761.43</v>
      </c>
      <c r="F58" s="108">
        <f>I33</f>
        <v>345000</v>
      </c>
    </row>
    <row r="59" spans="1:17">
      <c r="A59" s="44">
        <v>4</v>
      </c>
      <c r="B59" s="54" t="s">
        <v>41</v>
      </c>
      <c r="C59" s="84">
        <f>C34</f>
        <v>1011569.28</v>
      </c>
      <c r="D59" s="92">
        <f>E34</f>
        <v>1151176.45</v>
      </c>
      <c r="E59" s="92">
        <f>G34</f>
        <v>634193.04</v>
      </c>
      <c r="F59" s="108">
        <f>I34</f>
        <v>650000</v>
      </c>
    </row>
    <row r="60" spans="1:17" ht="15" customHeight="1">
      <c r="A60" s="44">
        <v>5</v>
      </c>
      <c r="B60" s="54" t="s">
        <v>42</v>
      </c>
      <c r="C60" s="85">
        <f>C35</f>
        <v>22978.41</v>
      </c>
      <c r="D60" s="93">
        <f>E35</f>
        <v>115674.68</v>
      </c>
      <c r="E60" s="93">
        <f>G35</f>
        <v>20827.77</v>
      </c>
      <c r="F60" s="109">
        <f>I35</f>
        <v>30000</v>
      </c>
    </row>
    <row r="61" spans="1:17" ht="15" customHeight="1">
      <c r="A61" s="45"/>
      <c r="B61" s="49" t="s">
        <v>43</v>
      </c>
      <c r="C61" s="206">
        <f>SUM(C56:C60)</f>
        <v>1725012.0599999998</v>
      </c>
      <c r="D61" s="207">
        <f>SUM(D56:D60)</f>
        <v>1963438.39</v>
      </c>
      <c r="E61" s="207">
        <f>SUM(E56:E60)</f>
        <v>1406943.71</v>
      </c>
      <c r="F61" s="207">
        <f>SUM(F56:F60)</f>
        <v>1415000</v>
      </c>
    </row>
    <row r="62" spans="1:17" ht="15" customHeight="1">
      <c r="A62" s="46">
        <v>1</v>
      </c>
      <c r="B62" s="73" t="s">
        <v>5</v>
      </c>
      <c r="C62" s="83">
        <f>C7</f>
        <v>847130.85</v>
      </c>
      <c r="D62" s="91">
        <f>E7</f>
        <v>969907.41</v>
      </c>
      <c r="E62" s="91">
        <f>G7</f>
        <v>611118.81000000006</v>
      </c>
      <c r="F62" s="107">
        <f>I7</f>
        <v>600000</v>
      </c>
    </row>
    <row r="63" spans="1:17" ht="15" customHeight="1">
      <c r="A63" s="44">
        <v>2</v>
      </c>
      <c r="B63" s="54" t="s">
        <v>44</v>
      </c>
      <c r="C63" s="84">
        <f>C8</f>
        <v>575017.88</v>
      </c>
      <c r="D63" s="92">
        <f>E8</f>
        <v>642963.92000000004</v>
      </c>
      <c r="E63" s="92">
        <f>G8</f>
        <v>405587.16</v>
      </c>
      <c r="F63" s="108">
        <f>I8</f>
        <v>400000</v>
      </c>
    </row>
    <row r="64" spans="1:17" ht="15" customHeight="1">
      <c r="A64" s="44">
        <v>3</v>
      </c>
      <c r="B64" s="54" t="s">
        <v>6</v>
      </c>
      <c r="C64" s="84">
        <f>C9</f>
        <v>3985.21</v>
      </c>
      <c r="D64" s="92">
        <f>E9</f>
        <v>5362.26</v>
      </c>
      <c r="E64" s="92">
        <f>G9</f>
        <v>18646.990000000002</v>
      </c>
      <c r="F64" s="108">
        <f>I9</f>
        <v>20000</v>
      </c>
      <c r="I64" s="1"/>
      <c r="J64" s="1"/>
      <c r="K64" s="1"/>
      <c r="L64" s="1"/>
      <c r="M64" s="1"/>
      <c r="N64" s="1"/>
      <c r="O64" s="1"/>
      <c r="P64" s="1"/>
      <c r="Q64" s="1"/>
    </row>
    <row r="65" spans="1:18" ht="15" customHeight="1">
      <c r="A65" s="44">
        <v>4</v>
      </c>
      <c r="B65" s="54" t="s">
        <v>41</v>
      </c>
      <c r="C65" s="84">
        <f>C10</f>
        <v>211496.63</v>
      </c>
      <c r="D65" s="92">
        <f>E10</f>
        <v>196380.22</v>
      </c>
      <c r="E65" s="92">
        <f>G10</f>
        <v>184753.75</v>
      </c>
      <c r="F65" s="108">
        <f>I10</f>
        <v>180000</v>
      </c>
      <c r="I65" s="3"/>
      <c r="J65" s="6"/>
      <c r="K65" s="6"/>
      <c r="L65" s="6"/>
      <c r="M65" s="1"/>
      <c r="N65" s="1"/>
      <c r="O65" s="1"/>
      <c r="P65" s="1"/>
      <c r="Q65" s="1"/>
    </row>
    <row r="66" spans="1:18" ht="15" customHeight="1">
      <c r="A66" s="44">
        <v>5</v>
      </c>
      <c r="B66" s="54" t="s">
        <v>22</v>
      </c>
      <c r="C66" s="85">
        <f>C11</f>
        <v>0</v>
      </c>
      <c r="D66" s="93">
        <f>E11</f>
        <v>0</v>
      </c>
      <c r="E66" s="93">
        <f>G11</f>
        <v>0</v>
      </c>
      <c r="F66" s="109">
        <f>I11</f>
        <v>0</v>
      </c>
      <c r="I66" s="3"/>
      <c r="J66" s="6"/>
      <c r="K66" s="6"/>
      <c r="L66" s="6"/>
      <c r="M66" s="1"/>
      <c r="N66" s="1"/>
      <c r="O66" s="1"/>
      <c r="P66" s="1"/>
      <c r="Q66" s="1"/>
    </row>
    <row r="67" spans="1:18">
      <c r="A67" s="45"/>
      <c r="B67" s="49" t="s">
        <v>45</v>
      </c>
      <c r="C67" s="208">
        <f>SUM(C62:C66)</f>
        <v>1637630.5699999998</v>
      </c>
      <c r="D67" s="209">
        <f>SUM(D62:D66)</f>
        <v>1814613.81</v>
      </c>
      <c r="E67" s="209">
        <f>SUM(E62:E66)</f>
        <v>1220106.71</v>
      </c>
      <c r="F67" s="209">
        <f>SUM(F62:F66)</f>
        <v>1200000</v>
      </c>
      <c r="I67" s="3"/>
      <c r="J67" s="6"/>
      <c r="K67" s="6"/>
      <c r="L67" s="6"/>
      <c r="M67" s="1"/>
      <c r="N67" s="1"/>
      <c r="O67" s="1"/>
      <c r="P67" s="1"/>
      <c r="Q67" s="1"/>
    </row>
    <row r="68" spans="1:18">
      <c r="A68" s="48" t="s">
        <v>46</v>
      </c>
      <c r="B68" s="49" t="s">
        <v>47</v>
      </c>
      <c r="C68" s="210">
        <f>+C61-C67</f>
        <v>87381.489999999991</v>
      </c>
      <c r="D68" s="211">
        <f>+D61-D67</f>
        <v>148824.57999999984</v>
      </c>
      <c r="E68" s="211">
        <f>+E61-E67</f>
        <v>186837</v>
      </c>
      <c r="F68" s="211">
        <f>+F61-F67</f>
        <v>215000</v>
      </c>
      <c r="I68" s="3"/>
      <c r="J68" s="6"/>
      <c r="K68" s="6"/>
      <c r="L68" s="6"/>
      <c r="M68" s="1"/>
      <c r="N68" s="1"/>
      <c r="O68" s="1"/>
      <c r="P68" s="1"/>
      <c r="Q68" s="1"/>
    </row>
    <row r="69" spans="1:18" ht="27" customHeight="1">
      <c r="A69" s="48"/>
      <c r="B69" s="75" t="s">
        <v>64</v>
      </c>
      <c r="C69" s="210">
        <f>C15</f>
        <v>13659.13</v>
      </c>
      <c r="D69" s="211">
        <f>E15</f>
        <v>26571.11</v>
      </c>
      <c r="E69" s="211">
        <f>G15</f>
        <v>39919.980000000003</v>
      </c>
      <c r="F69" s="211">
        <f>I15</f>
        <v>0</v>
      </c>
      <c r="J69" s="3"/>
      <c r="K69" s="6"/>
      <c r="L69" s="6"/>
      <c r="M69" s="6"/>
      <c r="N69" s="1"/>
      <c r="O69" s="1"/>
      <c r="P69" s="1"/>
      <c r="Q69" s="1"/>
      <c r="R69" s="1"/>
    </row>
    <row r="70" spans="1:18" ht="28.5" customHeight="1" thickBot="1">
      <c r="A70" s="50" t="s">
        <v>48</v>
      </c>
      <c r="B70" s="74" t="s">
        <v>63</v>
      </c>
      <c r="C70" s="212">
        <f>+C68-C69</f>
        <v>73722.359999999986</v>
      </c>
      <c r="D70" s="205">
        <f>+D68-D69</f>
        <v>122253.46999999984</v>
      </c>
      <c r="E70" s="205">
        <f>+E68-E69</f>
        <v>146917.01999999999</v>
      </c>
      <c r="F70" s="205">
        <f>+F68-F69</f>
        <v>215000</v>
      </c>
      <c r="J70" s="3"/>
      <c r="K70" s="6"/>
      <c r="L70" s="6"/>
      <c r="M70" s="6"/>
      <c r="N70" s="1"/>
      <c r="O70" s="1"/>
      <c r="P70" s="1"/>
      <c r="Q70" s="1"/>
      <c r="R70" s="1"/>
    </row>
    <row r="71" spans="1:18" ht="16.5" thickTop="1" thickBot="1">
      <c r="A71" s="51"/>
      <c r="B71" s="52"/>
      <c r="C71" s="86"/>
      <c r="D71" s="94"/>
      <c r="E71" s="94"/>
      <c r="F71" s="53"/>
      <c r="J71" s="3"/>
      <c r="K71" s="6"/>
      <c r="L71" s="6"/>
      <c r="M71" s="6"/>
      <c r="N71" s="1"/>
      <c r="O71" s="1"/>
      <c r="P71" s="1"/>
      <c r="Q71" s="1"/>
      <c r="R71" s="1"/>
    </row>
    <row r="72" spans="1:18" ht="15" customHeight="1" thickTop="1">
      <c r="A72" s="43">
        <v>6</v>
      </c>
      <c r="B72" s="72" t="s">
        <v>49</v>
      </c>
      <c r="C72" s="83">
        <f>C36</f>
        <v>0</v>
      </c>
      <c r="D72" s="91">
        <f>E36</f>
        <v>0</v>
      </c>
      <c r="E72" s="91">
        <f>G36</f>
        <v>0</v>
      </c>
      <c r="F72" s="107">
        <f>I36</f>
        <v>0</v>
      </c>
      <c r="J72" s="3"/>
      <c r="K72" s="6"/>
      <c r="L72" s="6"/>
      <c r="M72" s="6"/>
      <c r="N72" s="1"/>
      <c r="O72" s="1"/>
      <c r="P72" s="1"/>
      <c r="Q72" s="1"/>
      <c r="R72" s="1"/>
    </row>
    <row r="73" spans="1:18" ht="15" customHeight="1">
      <c r="A73" s="44">
        <v>7</v>
      </c>
      <c r="B73" s="54" t="s">
        <v>50</v>
      </c>
      <c r="C73" s="84">
        <f>C37</f>
        <v>509032.2</v>
      </c>
      <c r="D73" s="93">
        <f>E37</f>
        <v>309156.43</v>
      </c>
      <c r="E73" s="93">
        <f>G37</f>
        <v>178674.76</v>
      </c>
      <c r="F73" s="109">
        <f>I37</f>
        <v>180000</v>
      </c>
      <c r="J73" s="3"/>
      <c r="K73" s="6"/>
      <c r="L73" s="6"/>
      <c r="M73" s="6"/>
      <c r="N73" s="1"/>
      <c r="O73" s="1"/>
      <c r="P73" s="1"/>
      <c r="Q73" s="1"/>
      <c r="R73" s="1"/>
    </row>
    <row r="74" spans="1:18" ht="27" customHeight="1">
      <c r="A74" s="76"/>
      <c r="B74" s="77" t="s">
        <v>65</v>
      </c>
      <c r="C74" s="213">
        <f>+SUM(C72:C73)</f>
        <v>509032.2</v>
      </c>
      <c r="D74" s="207">
        <f>+SUM(D72:D73)</f>
        <v>309156.43</v>
      </c>
      <c r="E74" s="207">
        <f>+SUM(E72:E73)</f>
        <v>178674.76</v>
      </c>
      <c r="F74" s="207">
        <f>+SUM(F72:F73)</f>
        <v>180000</v>
      </c>
      <c r="J74" s="3"/>
      <c r="K74" s="6"/>
      <c r="L74" s="6"/>
      <c r="M74" s="6"/>
      <c r="N74" s="1"/>
      <c r="O74" s="1"/>
      <c r="P74" s="1"/>
      <c r="Q74" s="1"/>
      <c r="R74" s="1"/>
    </row>
    <row r="75" spans="1:18">
      <c r="A75" s="46">
        <v>6</v>
      </c>
      <c r="B75" s="73" t="s">
        <v>7</v>
      </c>
      <c r="C75" s="83">
        <f>C12</f>
        <v>463241</v>
      </c>
      <c r="D75" s="91">
        <f>E12</f>
        <v>327560.86</v>
      </c>
      <c r="E75" s="91">
        <f>G12</f>
        <v>230891.55</v>
      </c>
      <c r="F75" s="107">
        <f>I12</f>
        <v>200000</v>
      </c>
      <c r="J75" s="3"/>
      <c r="K75" s="6"/>
      <c r="L75" s="6"/>
      <c r="M75" s="6"/>
      <c r="N75" s="1"/>
      <c r="O75" s="1"/>
      <c r="P75" s="1"/>
      <c r="Q75" s="1"/>
      <c r="R75" s="1"/>
    </row>
    <row r="76" spans="1:18" ht="15" customHeight="1">
      <c r="A76" s="44">
        <v>7</v>
      </c>
      <c r="B76" s="54" t="s">
        <v>50</v>
      </c>
      <c r="C76" s="84">
        <f>C13</f>
        <v>0</v>
      </c>
      <c r="D76" s="93">
        <f>E13</f>
        <v>0</v>
      </c>
      <c r="E76" s="93">
        <f>G13</f>
        <v>0</v>
      </c>
      <c r="F76" s="109">
        <f>I13</f>
        <v>0</v>
      </c>
      <c r="J76" s="3"/>
      <c r="K76" s="6"/>
      <c r="L76" s="6"/>
      <c r="M76" s="6"/>
      <c r="N76" s="1"/>
      <c r="O76" s="1"/>
      <c r="P76" s="1"/>
      <c r="Q76" s="1"/>
      <c r="R76" s="1"/>
    </row>
    <row r="77" spans="1:18" ht="25.5" customHeight="1">
      <c r="A77" s="48"/>
      <c r="B77" s="75" t="s">
        <v>66</v>
      </c>
      <c r="C77" s="213">
        <f>+C75+C76</f>
        <v>463241</v>
      </c>
      <c r="D77" s="214">
        <f>+D75+D76</f>
        <v>327560.86</v>
      </c>
      <c r="E77" s="214">
        <f>+E75+E76</f>
        <v>230891.55</v>
      </c>
      <c r="F77" s="214">
        <f>+F75+F76</f>
        <v>200000</v>
      </c>
      <c r="J77" s="3"/>
      <c r="K77" s="6"/>
      <c r="L77" s="6"/>
      <c r="M77" s="6"/>
      <c r="N77" s="1"/>
      <c r="O77" s="1"/>
      <c r="P77" s="1"/>
      <c r="Q77" s="1"/>
      <c r="R77" s="1"/>
    </row>
    <row r="78" spans="1:18">
      <c r="A78" s="55" t="s">
        <v>51</v>
      </c>
      <c r="B78" s="56" t="s">
        <v>52</v>
      </c>
      <c r="C78" s="215">
        <f>+C74-C77</f>
        <v>45791.200000000012</v>
      </c>
      <c r="D78" s="216">
        <f>+D74-D77</f>
        <v>-18404.429999999993</v>
      </c>
      <c r="E78" s="216">
        <f>+E74-E77</f>
        <v>-52216.789999999979</v>
      </c>
      <c r="F78" s="216">
        <f>+F74-F77</f>
        <v>-20000</v>
      </c>
      <c r="J78" s="3"/>
      <c r="K78" s="6"/>
      <c r="L78" s="6"/>
      <c r="M78" s="6"/>
      <c r="N78" s="1"/>
      <c r="O78" s="1"/>
      <c r="P78" s="1"/>
      <c r="Q78" s="1"/>
      <c r="R78" s="1"/>
    </row>
    <row r="79" spans="1:18">
      <c r="A79" s="46">
        <v>8</v>
      </c>
      <c r="B79" s="47" t="s">
        <v>54</v>
      </c>
      <c r="C79" s="87">
        <f>C38-C14</f>
        <v>0</v>
      </c>
      <c r="D79" s="91">
        <f>E38-E14</f>
        <v>0</v>
      </c>
      <c r="E79" s="91">
        <f>G38-G14</f>
        <v>0</v>
      </c>
      <c r="F79" s="107">
        <f>I38-I14</f>
        <v>0</v>
      </c>
      <c r="J79" s="3"/>
      <c r="K79" s="6"/>
      <c r="L79" s="6"/>
      <c r="M79" s="6"/>
      <c r="N79" s="1"/>
      <c r="O79" s="1"/>
      <c r="P79" s="1"/>
      <c r="Q79" s="1"/>
      <c r="R79" s="1"/>
    </row>
    <row r="80" spans="1:18">
      <c r="A80" s="57">
        <v>9</v>
      </c>
      <c r="B80" s="78" t="s">
        <v>53</v>
      </c>
      <c r="C80" s="88">
        <f>C39</f>
        <v>0</v>
      </c>
      <c r="D80" s="93">
        <f>E39</f>
        <v>47632.47</v>
      </c>
      <c r="E80" s="93">
        <f>G39</f>
        <v>302490.32</v>
      </c>
      <c r="F80" s="109">
        <f>I39</f>
        <v>0</v>
      </c>
      <c r="J80" s="3"/>
      <c r="K80" s="6"/>
      <c r="L80" s="6"/>
      <c r="M80" s="6"/>
      <c r="N80" s="1"/>
      <c r="O80" s="1"/>
      <c r="P80" s="1"/>
      <c r="Q80" s="1"/>
      <c r="R80" s="1"/>
    </row>
    <row r="81" spans="1:18" ht="15.75" thickBot="1">
      <c r="A81" s="58" t="s">
        <v>55</v>
      </c>
      <c r="B81" s="59" t="s">
        <v>56</v>
      </c>
      <c r="C81" s="217">
        <f>+C78+C79+C80</f>
        <v>45791.200000000012</v>
      </c>
      <c r="D81" s="217">
        <f>+D78+D79+D80</f>
        <v>29228.040000000008</v>
      </c>
      <c r="E81" s="217">
        <f>+E78+E79+E80</f>
        <v>250273.53000000003</v>
      </c>
      <c r="F81" s="217">
        <f>+F78+F79+F80</f>
        <v>-20000</v>
      </c>
      <c r="J81" s="3"/>
      <c r="K81" s="6"/>
      <c r="L81" s="6"/>
      <c r="M81" s="6"/>
      <c r="N81" s="1"/>
      <c r="O81" s="1"/>
      <c r="P81" s="1"/>
      <c r="Q81" s="1"/>
      <c r="R81" s="1"/>
    </row>
    <row r="82" spans="1:18" ht="16.5" thickTop="1" thickBot="1">
      <c r="A82" s="51"/>
      <c r="B82" s="52"/>
      <c r="C82" s="86"/>
      <c r="D82" s="94"/>
      <c r="E82" s="94"/>
      <c r="J82" s="3"/>
      <c r="K82" s="6"/>
      <c r="L82" s="6"/>
      <c r="M82" s="6"/>
      <c r="N82" s="82"/>
      <c r="O82" s="1"/>
      <c r="P82" s="1"/>
      <c r="Q82" s="1"/>
      <c r="R82" s="1"/>
    </row>
    <row r="83" spans="1:18" ht="15.75" thickTop="1">
      <c r="A83" s="60" t="s">
        <v>57</v>
      </c>
      <c r="B83" s="61" t="s">
        <v>58</v>
      </c>
      <c r="C83" s="218">
        <f>+C70+C81</f>
        <v>119513.56</v>
      </c>
      <c r="D83" s="219">
        <f>+D70+D81</f>
        <v>151481.50999999983</v>
      </c>
      <c r="E83" s="219">
        <f>+E70+E81</f>
        <v>397190.55000000005</v>
      </c>
      <c r="F83" s="219">
        <f>+F70+F81</f>
        <v>195000</v>
      </c>
      <c r="J83" s="3"/>
      <c r="K83" s="6"/>
      <c r="L83" s="6"/>
      <c r="M83" s="6"/>
      <c r="N83" s="1"/>
      <c r="O83" s="1"/>
      <c r="P83" s="1"/>
      <c r="Q83" s="1"/>
      <c r="R83" s="1"/>
    </row>
    <row r="84" spans="1:18">
      <c r="A84" s="62"/>
      <c r="B84" s="63"/>
      <c r="C84" s="89"/>
      <c r="D84" s="95"/>
      <c r="E84" s="95"/>
      <c r="F84" s="64"/>
      <c r="J84" s="3"/>
      <c r="K84" s="6"/>
      <c r="L84" s="6"/>
      <c r="M84" s="6"/>
      <c r="N84" s="1"/>
      <c r="O84" s="1"/>
      <c r="P84" s="1"/>
      <c r="Q84" s="1"/>
      <c r="R84" s="1"/>
    </row>
    <row r="85" spans="1:18" ht="19.5" customHeight="1">
      <c r="A85" s="52"/>
      <c r="B85" s="79" t="s">
        <v>185</v>
      </c>
      <c r="C85" s="280">
        <v>0</v>
      </c>
      <c r="D85" s="281">
        <v>0</v>
      </c>
      <c r="E85" s="281">
        <v>0</v>
      </c>
      <c r="F85" s="282">
        <v>0</v>
      </c>
      <c r="J85" s="3"/>
      <c r="K85" s="6"/>
      <c r="L85" s="6"/>
      <c r="M85" s="6"/>
      <c r="N85" s="1"/>
      <c r="O85" s="1"/>
      <c r="P85" s="1"/>
      <c r="Q85" s="1"/>
      <c r="R85" s="1"/>
    </row>
    <row r="86" spans="1:18" ht="19.5" customHeight="1">
      <c r="A86" s="52"/>
      <c r="B86" s="79" t="s">
        <v>183</v>
      </c>
      <c r="C86" s="280">
        <v>52231.56</v>
      </c>
      <c r="D86" s="281">
        <v>68902.7</v>
      </c>
      <c r="E86" s="281">
        <v>0</v>
      </c>
      <c r="F86" s="282">
        <v>0</v>
      </c>
      <c r="J86" s="3"/>
      <c r="K86" s="6"/>
      <c r="L86" s="6"/>
      <c r="M86" s="6"/>
      <c r="N86" s="1"/>
      <c r="O86" s="1"/>
      <c r="P86" s="1"/>
      <c r="Q86" s="1"/>
      <c r="R86" s="1"/>
    </row>
    <row r="87" spans="1:18" ht="19.5" customHeight="1">
      <c r="A87" s="52"/>
      <c r="B87" s="79" t="s">
        <v>184</v>
      </c>
      <c r="C87" s="280">
        <v>127514.33</v>
      </c>
      <c r="D87" s="281"/>
      <c r="E87" s="281">
        <v>0</v>
      </c>
      <c r="F87" s="282">
        <v>0</v>
      </c>
    </row>
    <row r="88" spans="1:18" ht="22.5">
      <c r="A88" s="65"/>
      <c r="B88" s="80" t="s">
        <v>67</v>
      </c>
      <c r="C88" s="220">
        <f>C83+C85+C86-C87</f>
        <v>44230.789999999994</v>
      </c>
      <c r="D88" s="220">
        <f>D83+D85+D86-D87</f>
        <v>220384.20999999985</v>
      </c>
      <c r="E88" s="220">
        <f>E83+E85+E86-E87</f>
        <v>397190.55000000005</v>
      </c>
      <c r="F88" s="220">
        <f>F83+F85+F86-F87</f>
        <v>195000</v>
      </c>
    </row>
    <row r="89" spans="1:18">
      <c r="A89" s="52"/>
      <c r="B89" s="67"/>
      <c r="C89" s="90"/>
      <c r="D89" s="96"/>
      <c r="E89" s="96"/>
    </row>
    <row r="90" spans="1:18">
      <c r="A90" s="66"/>
      <c r="B90" s="68" t="s">
        <v>59</v>
      </c>
      <c r="C90" s="221">
        <f>C88-C83</f>
        <v>-75282.77</v>
      </c>
      <c r="D90" s="222">
        <f>D88-D83</f>
        <v>68902.700000000012</v>
      </c>
      <c r="E90" s="222">
        <f>E88-E83</f>
        <v>0</v>
      </c>
      <c r="F90" s="222">
        <f>F88-F83</f>
        <v>0</v>
      </c>
    </row>
    <row r="91" spans="1:18">
      <c r="A91" s="66"/>
    </row>
    <row r="95" spans="1:18">
      <c r="B95" s="18" t="s">
        <v>32</v>
      </c>
    </row>
    <row r="109" spans="2:7">
      <c r="B109" s="136" t="s">
        <v>112</v>
      </c>
      <c r="C109" s="67"/>
      <c r="D109" s="67"/>
      <c r="E109" s="67"/>
      <c r="F109" s="67"/>
      <c r="G109" s="67"/>
    </row>
    <row r="110" spans="2:7" ht="15.75" thickBot="1">
      <c r="B110" s="67"/>
      <c r="C110" s="67"/>
      <c r="D110" s="67"/>
      <c r="E110" s="67"/>
      <c r="F110" s="67"/>
      <c r="G110" s="67"/>
    </row>
    <row r="111" spans="2:7">
      <c r="B111" s="141" t="s">
        <v>113</v>
      </c>
      <c r="C111" s="141">
        <f>$B$2-3</f>
        <v>2022</v>
      </c>
      <c r="D111" s="141">
        <f>$B$2-2</f>
        <v>2023</v>
      </c>
      <c r="E111" s="141">
        <f>$B$2-1</f>
        <v>2024</v>
      </c>
      <c r="F111" s="141">
        <f>+E111+1</f>
        <v>2025</v>
      </c>
      <c r="G111" s="142" t="s">
        <v>114</v>
      </c>
    </row>
    <row r="112" spans="2:7">
      <c r="B112" s="97" t="s">
        <v>115</v>
      </c>
      <c r="C112" s="137">
        <f>C77</f>
        <v>463241</v>
      </c>
      <c r="D112" s="137">
        <f>D77</f>
        <v>327560.86</v>
      </c>
      <c r="E112" s="137">
        <f>E77</f>
        <v>230891.55</v>
      </c>
      <c r="F112" s="137">
        <f>F77</f>
        <v>200000</v>
      </c>
      <c r="G112" s="138">
        <f>+SUM(C112:F112)/4</f>
        <v>305423.35249999998</v>
      </c>
    </row>
    <row r="113" spans="2:7" ht="23.25" customHeight="1">
      <c r="B113" s="97" t="s">
        <v>116</v>
      </c>
      <c r="C113" s="137">
        <f>C73</f>
        <v>509032.2</v>
      </c>
      <c r="D113" s="137">
        <f>D73</f>
        <v>309156.43</v>
      </c>
      <c r="E113" s="137">
        <f>E73</f>
        <v>178674.76</v>
      </c>
      <c r="F113" s="137">
        <f>F73</f>
        <v>180000</v>
      </c>
      <c r="G113" s="138">
        <f>+SUM(C113:F113)/4</f>
        <v>294215.84750000003</v>
      </c>
    </row>
    <row r="114" spans="2:7" ht="24.75" customHeight="1">
      <c r="B114" s="139" t="s">
        <v>117</v>
      </c>
      <c r="C114" s="140">
        <f>IF(C112=0,0,C113/C112)</f>
        <v>1.0988496268680881</v>
      </c>
      <c r="D114" s="140">
        <f>IF(D112=0,0,D113/D112)</f>
        <v>0.94381370838994627</v>
      </c>
      <c r="E114" s="140">
        <f>IF(E112=0,0,E113/E112)</f>
        <v>0.77384711566967268</v>
      </c>
      <c r="F114" s="140">
        <f>IF(F112=0,0,F113/F112)</f>
        <v>0.9</v>
      </c>
      <c r="G114" s="140">
        <f>IF(G112=0,0,G113/G112)</f>
        <v>0.96330501610874708</v>
      </c>
    </row>
    <row r="115" spans="2:7" ht="18" customHeight="1"/>
    <row r="116" spans="2:7" ht="23.25" customHeight="1"/>
    <row r="117" spans="2:7" ht="23.25" customHeight="1"/>
    <row r="118" spans="2:7" ht="16.5" customHeight="1"/>
    <row r="119" spans="2:7" ht="16.5" customHeight="1"/>
    <row r="120" spans="2:7" ht="16.5" customHeight="1"/>
    <row r="121" spans="2:7" ht="16.5" customHeight="1"/>
    <row r="122" spans="2:7" ht="16.5" customHeight="1"/>
    <row r="123" spans="2:7" ht="16.5" customHeight="1"/>
    <row r="124" spans="2:7" ht="30" customHeight="1"/>
    <row r="125" spans="2:7" ht="39" customHeight="1"/>
    <row r="126" spans="2:7" ht="15" customHeight="1"/>
    <row r="127" spans="2:7" ht="15" customHeight="1"/>
    <row r="128" spans="2:7" ht="15" customHeight="1"/>
  </sheetData>
  <sheetProtection sheet="1"/>
  <mergeCells count="7">
    <mergeCell ref="A1:C1"/>
    <mergeCell ref="A54:B54"/>
    <mergeCell ref="A3:H3"/>
    <mergeCell ref="A26:H26"/>
    <mergeCell ref="A52:H52"/>
    <mergeCell ref="A29:B29"/>
    <mergeCell ref="A5:B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9"/>
  <sheetViews>
    <sheetView workbookViewId="0">
      <selection activeCell="G50" sqref="G50"/>
    </sheetView>
  </sheetViews>
  <sheetFormatPr baseColWidth="10" defaultRowHeight="15"/>
  <cols>
    <col min="1" max="1" width="5.140625" bestFit="1" customWidth="1"/>
    <col min="2" max="2" width="29.28515625" customWidth="1"/>
    <col min="3" max="3" width="13.140625" bestFit="1" customWidth="1"/>
    <col min="4" max="4" width="13.28515625" customWidth="1"/>
    <col min="5" max="6" width="13.140625" bestFit="1" customWidth="1"/>
  </cols>
  <sheetData>
    <row r="1" spans="1:6" ht="15.75" thickBot="1">
      <c r="A1" s="165" t="str">
        <f>'Evolución Presupuestaria'!A1:C1</f>
        <v xml:space="preserve">PLAN ECONOMICO FINANCIERO DEL MUNICIPIO DE </v>
      </c>
      <c r="B1" s="165"/>
      <c r="C1" s="180"/>
      <c r="D1" s="103" t="str">
        <f>'Evolución Presupuestaria'!D1</f>
        <v>_____________</v>
      </c>
      <c r="E1" s="4"/>
    </row>
    <row r="2" spans="1:6" ht="15.75" thickBot="1">
      <c r="A2" s="135" t="s">
        <v>20</v>
      </c>
      <c r="B2" s="284">
        <f>'Evolución Presupuestaria'!B2</f>
        <v>2025</v>
      </c>
    </row>
    <row r="3" spans="1:6">
      <c r="A3" s="105"/>
      <c r="B3" s="105"/>
      <c r="C3" s="106"/>
      <c r="D3" s="106"/>
      <c r="E3" s="106"/>
    </row>
    <row r="4" spans="1:6" ht="18">
      <c r="A4" s="326" t="s">
        <v>163</v>
      </c>
      <c r="B4" s="326"/>
      <c r="C4" s="326"/>
      <c r="D4" s="326"/>
      <c r="E4" s="326"/>
      <c r="F4" s="326"/>
    </row>
    <row r="5" spans="1:6" ht="18">
      <c r="A5" s="81"/>
      <c r="B5" s="81"/>
      <c r="C5" s="81"/>
      <c r="D5" s="81"/>
      <c r="E5" s="81"/>
    </row>
    <row r="6" spans="1:6">
      <c r="C6" s="348" t="s">
        <v>89</v>
      </c>
      <c r="D6" s="348"/>
      <c r="E6" s="348"/>
      <c r="F6" s="349"/>
    </row>
    <row r="7" spans="1:6">
      <c r="B7" s="185" t="s">
        <v>68</v>
      </c>
      <c r="C7" s="110">
        <v>2020</v>
      </c>
      <c r="D7" s="110">
        <v>2021</v>
      </c>
      <c r="E7" s="110">
        <v>2022</v>
      </c>
      <c r="F7" s="110">
        <v>2023</v>
      </c>
    </row>
    <row r="8" spans="1:6">
      <c r="A8" s="190">
        <v>1</v>
      </c>
      <c r="B8" s="188" t="str">
        <f>'Evolución Presupuestaria'!B31</f>
        <v>IMPUESTOS DIRECTOS</v>
      </c>
      <c r="C8" s="186">
        <f>'Proyección Presupuestaria'!C32</f>
        <v>370000</v>
      </c>
      <c r="D8" s="186">
        <f>'Proyección Presupuestaria'!D32</f>
        <v>392400</v>
      </c>
      <c r="E8" s="186">
        <f>'Proyección Presupuestaria'!E32</f>
        <v>400248</v>
      </c>
      <c r="F8" s="186">
        <f>'Proyección Presupuestaria'!F32</f>
        <v>408252.96</v>
      </c>
    </row>
    <row r="9" spans="1:6">
      <c r="A9" s="191">
        <v>2</v>
      </c>
      <c r="B9" s="189" t="str">
        <f>'Evolución Presupuestaria'!B32</f>
        <v>IMPUESTOS INDIRECTOS</v>
      </c>
      <c r="C9" s="186">
        <f>'Proyección Presupuestaria'!C33</f>
        <v>20000</v>
      </c>
      <c r="D9" s="186">
        <f>'Proyección Presupuestaria'!D33</f>
        <v>25600</v>
      </c>
      <c r="E9" s="186">
        <f>'Proyección Presupuestaria'!E33</f>
        <v>25088</v>
      </c>
      <c r="F9" s="186">
        <f>'Proyección Presupuestaria'!F33</f>
        <v>24586.239999999998</v>
      </c>
    </row>
    <row r="10" spans="1:6">
      <c r="A10" s="191">
        <v>3</v>
      </c>
      <c r="B10" s="189" t="str">
        <f>'Evolución Presupuestaria'!B33</f>
        <v>TASAS Y OTROS INGRE.</v>
      </c>
      <c r="C10" s="186">
        <f>'Proyección Presupuestaria'!C34</f>
        <v>345000</v>
      </c>
      <c r="D10" s="186">
        <f>'Proyección Presupuestaria'!D34</f>
        <v>368450</v>
      </c>
      <c r="E10" s="186">
        <f>'Proyección Presupuestaria'!E34</f>
        <v>372134.5</v>
      </c>
      <c r="F10" s="186">
        <f>'Proyección Presupuestaria'!F34</f>
        <v>375855.84500000003</v>
      </c>
    </row>
    <row r="11" spans="1:6">
      <c r="A11" s="191">
        <v>4</v>
      </c>
      <c r="B11" s="189" t="str">
        <f>'Evolución Presupuestaria'!B34</f>
        <v>TRANSFERENCIAS CTES.</v>
      </c>
      <c r="C11" s="186">
        <f>'Proyección Presupuestaria'!C35</f>
        <v>650000</v>
      </c>
      <c r="D11" s="186">
        <f>'Proyección Presupuestaria'!D35</f>
        <v>617500</v>
      </c>
      <c r="E11" s="186">
        <f>'Proyección Presupuestaria'!E35</f>
        <v>586625</v>
      </c>
      <c r="F11" s="186">
        <f>'Proyección Presupuestaria'!F35</f>
        <v>557293.75</v>
      </c>
    </row>
    <row r="12" spans="1:6">
      <c r="A12" s="191">
        <v>5</v>
      </c>
      <c r="B12" s="189" t="str">
        <f>'Evolución Presupuestaria'!B35</f>
        <v>INGR. PATRIMONIALES</v>
      </c>
      <c r="C12" s="186">
        <f>'Proyección Presupuestaria'!C36</f>
        <v>30000</v>
      </c>
      <c r="D12" s="186">
        <f>'Proyección Presupuestaria'!D36</f>
        <v>30600</v>
      </c>
      <c r="E12" s="186">
        <f>'Proyección Presupuestaria'!E36</f>
        <v>31212</v>
      </c>
      <c r="F12" s="186">
        <f>'Proyección Presupuestaria'!F36</f>
        <v>31836.240000000002</v>
      </c>
    </row>
    <row r="13" spans="1:6">
      <c r="A13" s="191">
        <v>6</v>
      </c>
      <c r="B13" s="189" t="str">
        <f>'Evolución Presupuestaria'!B36</f>
        <v>ENAJENACION INVERS.</v>
      </c>
      <c r="C13" s="186">
        <f>'Proyección Presupuestaria'!C37</f>
        <v>0</v>
      </c>
      <c r="D13" s="186">
        <f>'Proyección Presupuestaria'!D37</f>
        <v>0</v>
      </c>
      <c r="E13" s="186">
        <f>'Proyección Presupuestaria'!E37</f>
        <v>0</v>
      </c>
      <c r="F13" s="186">
        <f>'Proyección Presupuestaria'!F37</f>
        <v>0</v>
      </c>
    </row>
    <row r="14" spans="1:6" ht="15.75" thickBot="1">
      <c r="A14" s="192">
        <v>7</v>
      </c>
      <c r="B14" s="189" t="str">
        <f>'Evolución Presupuestaria'!B37</f>
        <v>TRANSFER. CAPITAL</v>
      </c>
      <c r="C14" s="186">
        <f>'Proyección Presupuestaria'!C38</f>
        <v>180000</v>
      </c>
      <c r="D14" s="186">
        <f>'Proyección Presupuestaria'!D38</f>
        <v>171000</v>
      </c>
      <c r="E14" s="186">
        <f>'Proyección Presupuestaria'!E38</f>
        <v>162450</v>
      </c>
      <c r="F14" s="186">
        <f>'Proyección Presupuestaria'!F38</f>
        <v>154327.5</v>
      </c>
    </row>
    <row r="15" spans="1:6" ht="15.75" thickBot="1">
      <c r="B15" s="182" t="s">
        <v>164</v>
      </c>
      <c r="C15" s="183">
        <f>SUM(C8:C14)</f>
        <v>1595000</v>
      </c>
      <c r="D15" s="183">
        <f>SUM(D8:D14)</f>
        <v>1605550</v>
      </c>
      <c r="E15" s="183">
        <f>SUM(E8:E14)</f>
        <v>1577757.5</v>
      </c>
      <c r="F15" s="184">
        <f>SUM(F8:F14)</f>
        <v>1552152.5349999999</v>
      </c>
    </row>
    <row r="17" spans="1:6">
      <c r="A17" s="190">
        <v>1</v>
      </c>
      <c r="B17" s="188" t="str">
        <f>'Evolución Presupuestaria'!B7</f>
        <v>GASTOS DE PERSONAL</v>
      </c>
      <c r="C17" s="186">
        <f>'Proyección Presupuestaria'!C8</f>
        <v>600000</v>
      </c>
      <c r="D17" s="186">
        <f>'Proyección Presupuestaria'!D8</f>
        <v>590000</v>
      </c>
      <c r="E17" s="186">
        <f>'Proyección Presupuestaria'!E8</f>
        <v>590000</v>
      </c>
      <c r="F17" s="186">
        <f>'Proyección Presupuestaria'!F8</f>
        <v>590000</v>
      </c>
    </row>
    <row r="18" spans="1:6">
      <c r="A18" s="191">
        <v>2</v>
      </c>
      <c r="B18" s="189" t="str">
        <f>'Evolución Presupuestaria'!B8</f>
        <v>GASTOS BIENES CTES.</v>
      </c>
      <c r="C18" s="186">
        <f>'Proyección Presupuestaria'!C9</f>
        <v>400000</v>
      </c>
      <c r="D18" s="186">
        <f>'Proyección Presupuestaria'!D9</f>
        <v>406000</v>
      </c>
      <c r="E18" s="186">
        <f>'Proyección Presupuestaria'!E9</f>
        <v>414120</v>
      </c>
      <c r="F18" s="186">
        <f>'Proyección Presupuestaria'!F9</f>
        <v>422402.4</v>
      </c>
    </row>
    <row r="19" spans="1:6">
      <c r="A19" s="191">
        <v>3</v>
      </c>
      <c r="B19" s="189" t="str">
        <f>'Evolución Presupuestaria'!B9</f>
        <v>GASTOS FINANCIEROS</v>
      </c>
      <c r="C19" s="186">
        <f>'Proyección Presupuestaria'!C10</f>
        <v>20000</v>
      </c>
      <c r="D19" s="186">
        <f>'Proyección Presupuestaria'!D10</f>
        <v>42000</v>
      </c>
      <c r="E19" s="186">
        <f>'Proyección Presupuestaria'!E10</f>
        <v>46200.000000000007</v>
      </c>
      <c r="F19" s="186">
        <f>'Proyección Presupuestaria'!F10</f>
        <v>50820.000000000015</v>
      </c>
    </row>
    <row r="20" spans="1:6">
      <c r="A20" s="191">
        <v>4</v>
      </c>
      <c r="B20" s="189" t="str">
        <f>'Evolución Presupuestaria'!B10</f>
        <v>TRANSFERENCIAS CTES.</v>
      </c>
      <c r="C20" s="186">
        <f>'Proyección Presupuestaria'!C11</f>
        <v>180000</v>
      </c>
      <c r="D20" s="186">
        <f>'Proyección Presupuestaria'!D11</f>
        <v>171000</v>
      </c>
      <c r="E20" s="186">
        <f>'Proyección Presupuestaria'!E11</f>
        <v>162450</v>
      </c>
      <c r="F20" s="186">
        <f>'Proyección Presupuestaria'!F11</f>
        <v>154327.5</v>
      </c>
    </row>
    <row r="21" spans="1:6">
      <c r="A21" s="191">
        <v>5</v>
      </c>
      <c r="B21" s="189" t="str">
        <f>'Evolución Presupuestaria'!B11</f>
        <v>FONDO DE CONTINGENCIA</v>
      </c>
      <c r="C21" s="186">
        <f>'Proyección Presupuestaria'!C12</f>
        <v>0</v>
      </c>
      <c r="D21" s="186">
        <f>'Proyección Presupuestaria'!D12</f>
        <v>0</v>
      </c>
      <c r="E21" s="186">
        <f>'Proyección Presupuestaria'!E12</f>
        <v>0</v>
      </c>
      <c r="F21" s="186">
        <f>'Proyección Presupuestaria'!F12</f>
        <v>0</v>
      </c>
    </row>
    <row r="22" spans="1:6">
      <c r="A22" s="191">
        <v>6</v>
      </c>
      <c r="B22" s="189" t="str">
        <f>'Evolución Presupuestaria'!B12</f>
        <v>INVERSIONES REALES</v>
      </c>
      <c r="C22" s="186">
        <f>'Proyección Presupuestaria'!C13</f>
        <v>200000</v>
      </c>
      <c r="D22" s="186">
        <f>'Proyección Presupuestaria'!D13</f>
        <v>200000</v>
      </c>
      <c r="E22" s="186">
        <f>'Proyección Presupuestaria'!E13</f>
        <v>200000</v>
      </c>
      <c r="F22" s="186">
        <f>'Proyección Presupuestaria'!F13</f>
        <v>200000</v>
      </c>
    </row>
    <row r="23" spans="1:6" ht="15.75" thickBot="1">
      <c r="A23" s="192">
        <v>7</v>
      </c>
      <c r="B23" s="189" t="str">
        <f>'Evolución Presupuestaria'!B13</f>
        <v>TRANSFERENCIAS CAP.</v>
      </c>
      <c r="C23" s="186">
        <f>'Proyección Presupuestaria'!C14</f>
        <v>0</v>
      </c>
      <c r="D23" s="186">
        <f>'Proyección Presupuestaria'!D14</f>
        <v>0</v>
      </c>
      <c r="E23" s="186">
        <f>'Proyección Presupuestaria'!E14</f>
        <v>0</v>
      </c>
      <c r="F23" s="186">
        <f>'Proyección Presupuestaria'!F14</f>
        <v>0</v>
      </c>
    </row>
    <row r="24" spans="1:6" ht="15.75" thickBot="1">
      <c r="B24" s="157" t="s">
        <v>165</v>
      </c>
      <c r="C24" s="183">
        <f>SUM(C17:C23)</f>
        <v>1400000</v>
      </c>
      <c r="D24" s="183">
        <f>SUM(D17:D23)</f>
        <v>1409000</v>
      </c>
      <c r="E24" s="183">
        <f>SUM(E17:E23)</f>
        <v>1412770</v>
      </c>
      <c r="F24" s="184">
        <f>SUM(F17:F23)</f>
        <v>1417549.9000000001</v>
      </c>
    </row>
    <row r="26" spans="1:6">
      <c r="B26" s="193" t="s">
        <v>166</v>
      </c>
      <c r="C26" s="181">
        <f>C15-C24</f>
        <v>195000</v>
      </c>
      <c r="D26" s="181">
        <f>D15-D24</f>
        <v>196550</v>
      </c>
      <c r="E26" s="181">
        <f>E15-E24</f>
        <v>164987.5</v>
      </c>
      <c r="F26" s="181">
        <f>F15-F24</f>
        <v>134602.63499999978</v>
      </c>
    </row>
    <row r="27" spans="1:6">
      <c r="B27" s="193" t="s">
        <v>167</v>
      </c>
      <c r="C27" s="301">
        <v>10000</v>
      </c>
      <c r="D27" s="301">
        <v>-12000</v>
      </c>
      <c r="E27" s="301">
        <v>14000</v>
      </c>
      <c r="F27" s="301">
        <v>-30000</v>
      </c>
    </row>
    <row r="28" spans="1:6" ht="30">
      <c r="B28" s="194" t="s">
        <v>169</v>
      </c>
      <c r="C28" s="181">
        <f>C26+C27</f>
        <v>205000</v>
      </c>
      <c r="D28" s="181">
        <f>D26+D27</f>
        <v>184550</v>
      </c>
      <c r="E28" s="181">
        <f>E26+E27</f>
        <v>178987.5</v>
      </c>
      <c r="F28" s="181">
        <f>F26+F27</f>
        <v>104602.63499999978</v>
      </c>
    </row>
    <row r="29" spans="1:6" ht="30">
      <c r="B29" s="194" t="s">
        <v>168</v>
      </c>
      <c r="C29" s="195">
        <f>IF(C15=0,0,C28/C15)</f>
        <v>0.12852664576802508</v>
      </c>
      <c r="D29" s="195">
        <f>IF(D15=0,0,D28/D15)</f>
        <v>0.11494503441188378</v>
      </c>
      <c r="E29" s="195">
        <f>IF(E15=0,0,E28/E15)</f>
        <v>0.11344423968829177</v>
      </c>
      <c r="F29" s="195">
        <f>IF(F15=0,0,F28/F15)</f>
        <v>6.739198154902977E-2</v>
      </c>
    </row>
    <row r="33" spans="1:6" ht="18">
      <c r="A33" s="326" t="s">
        <v>170</v>
      </c>
      <c r="B33" s="326"/>
      <c r="C33" s="326"/>
      <c r="D33" s="326"/>
      <c r="E33" s="326"/>
      <c r="F33" s="326"/>
    </row>
    <row r="36" spans="1:6">
      <c r="C36" s="348" t="s">
        <v>89</v>
      </c>
      <c r="D36" s="348"/>
      <c r="E36" s="348"/>
      <c r="F36" s="349"/>
    </row>
    <row r="37" spans="1:6">
      <c r="B37" s="185" t="s">
        <v>68</v>
      </c>
      <c r="C37" s="110">
        <v>2020</v>
      </c>
      <c r="D37" s="110">
        <v>2021</v>
      </c>
      <c r="E37" s="110">
        <v>2022</v>
      </c>
      <c r="F37" s="110">
        <v>2023</v>
      </c>
    </row>
    <row r="38" spans="1:6">
      <c r="A38" s="190">
        <v>1</v>
      </c>
      <c r="B38" s="188" t="str">
        <f>B17</f>
        <v>GASTOS DE PERSONAL</v>
      </c>
      <c r="C38" s="186">
        <f>C17</f>
        <v>600000</v>
      </c>
      <c r="D38" s="186">
        <f>D17</f>
        <v>590000</v>
      </c>
      <c r="E38" s="186">
        <f>E17</f>
        <v>590000</v>
      </c>
      <c r="F38" s="186">
        <f>F17</f>
        <v>590000</v>
      </c>
    </row>
    <row r="39" spans="1:6">
      <c r="A39" s="191">
        <v>2</v>
      </c>
      <c r="B39" s="189" t="str">
        <f t="shared" ref="B39:F44" si="0">B18</f>
        <v>GASTOS BIENES CTES.</v>
      </c>
      <c r="C39" s="187">
        <f t="shared" si="0"/>
        <v>400000</v>
      </c>
      <c r="D39" s="187">
        <f t="shared" si="0"/>
        <v>406000</v>
      </c>
      <c r="E39" s="187">
        <f t="shared" si="0"/>
        <v>414120</v>
      </c>
      <c r="F39" s="187">
        <f t="shared" si="0"/>
        <v>422402.4</v>
      </c>
    </row>
    <row r="40" spans="1:6">
      <c r="A40" s="191">
        <v>3</v>
      </c>
      <c r="B40" s="189" t="str">
        <f t="shared" si="0"/>
        <v>GASTOS FINANCIEROS</v>
      </c>
      <c r="C40" s="187">
        <f t="shared" si="0"/>
        <v>20000</v>
      </c>
      <c r="D40" s="187">
        <f t="shared" si="0"/>
        <v>42000</v>
      </c>
      <c r="E40" s="187">
        <f t="shared" si="0"/>
        <v>46200.000000000007</v>
      </c>
      <c r="F40" s="187">
        <f t="shared" si="0"/>
        <v>50820.000000000015</v>
      </c>
    </row>
    <row r="41" spans="1:6">
      <c r="A41" s="191">
        <v>4</v>
      </c>
      <c r="B41" s="189" t="str">
        <f t="shared" si="0"/>
        <v>TRANSFERENCIAS CTES.</v>
      </c>
      <c r="C41" s="187">
        <f t="shared" si="0"/>
        <v>180000</v>
      </c>
      <c r="D41" s="187">
        <f t="shared" si="0"/>
        <v>171000</v>
      </c>
      <c r="E41" s="187">
        <f t="shared" si="0"/>
        <v>162450</v>
      </c>
      <c r="F41" s="187">
        <f t="shared" si="0"/>
        <v>154327.5</v>
      </c>
    </row>
    <row r="42" spans="1:6">
      <c r="A42" s="191">
        <v>5</v>
      </c>
      <c r="B42" s="189" t="str">
        <f t="shared" si="0"/>
        <v>FONDO DE CONTINGENCIA</v>
      </c>
      <c r="C42" s="187">
        <f t="shared" si="0"/>
        <v>0</v>
      </c>
      <c r="D42" s="187">
        <f t="shared" si="0"/>
        <v>0</v>
      </c>
      <c r="E42" s="187">
        <f t="shared" si="0"/>
        <v>0</v>
      </c>
      <c r="F42" s="187">
        <f t="shared" si="0"/>
        <v>0</v>
      </c>
    </row>
    <row r="43" spans="1:6">
      <c r="A43" s="191">
        <v>6</v>
      </c>
      <c r="B43" s="189" t="str">
        <f t="shared" si="0"/>
        <v>INVERSIONES REALES</v>
      </c>
      <c r="C43" s="187">
        <f t="shared" si="0"/>
        <v>200000</v>
      </c>
      <c r="D43" s="187">
        <f t="shared" si="0"/>
        <v>200000</v>
      </c>
      <c r="E43" s="187">
        <f t="shared" si="0"/>
        <v>200000</v>
      </c>
      <c r="F43" s="187">
        <f t="shared" si="0"/>
        <v>200000</v>
      </c>
    </row>
    <row r="44" spans="1:6" ht="15.75" thickBot="1">
      <c r="A44" s="192">
        <v>7</v>
      </c>
      <c r="B44" s="189" t="str">
        <f t="shared" si="0"/>
        <v>TRANSFERENCIAS CAP.</v>
      </c>
      <c r="C44" s="187">
        <f t="shared" si="0"/>
        <v>0</v>
      </c>
      <c r="D44" s="187">
        <f t="shared" si="0"/>
        <v>0</v>
      </c>
      <c r="E44" s="187">
        <f t="shared" si="0"/>
        <v>0</v>
      </c>
      <c r="F44" s="187">
        <f t="shared" si="0"/>
        <v>0</v>
      </c>
    </row>
    <row r="45" spans="1:6">
      <c r="B45" s="198" t="s">
        <v>165</v>
      </c>
      <c r="C45" s="199">
        <f>SUM(C38:C44)</f>
        <v>1400000</v>
      </c>
      <c r="D45" s="199">
        <f>SUM(D38:D44)</f>
        <v>1409000</v>
      </c>
      <c r="E45" s="199">
        <f>SUM(E38:E44)</f>
        <v>1412770</v>
      </c>
      <c r="F45" s="200">
        <f>SUM(F38:F44)</f>
        <v>1417549.9000000001</v>
      </c>
    </row>
    <row r="46" spans="1:6">
      <c r="B46" s="155" t="s">
        <v>171</v>
      </c>
      <c r="C46" s="295">
        <v>3985.21</v>
      </c>
      <c r="D46" s="295">
        <v>5362.26</v>
      </c>
      <c r="E46" s="295">
        <v>18646.990000000002</v>
      </c>
      <c r="F46" s="295">
        <v>20000</v>
      </c>
    </row>
    <row r="47" spans="1:6">
      <c r="B47" s="155" t="s">
        <v>172</v>
      </c>
      <c r="C47" s="295">
        <v>10000</v>
      </c>
      <c r="D47" s="295">
        <v>-6000</v>
      </c>
      <c r="E47" s="295">
        <v>7000</v>
      </c>
      <c r="F47" s="295">
        <v>-15000</v>
      </c>
    </row>
    <row r="48" spans="1:6" ht="45">
      <c r="B48" s="201" t="s">
        <v>173</v>
      </c>
      <c r="C48" s="295">
        <v>100000</v>
      </c>
      <c r="D48" s="295">
        <v>100000</v>
      </c>
      <c r="E48" s="295">
        <v>100000</v>
      </c>
      <c r="F48" s="295">
        <v>100000</v>
      </c>
    </row>
    <row r="49" spans="2:6">
      <c r="B49" s="193" t="s">
        <v>174</v>
      </c>
      <c r="C49" s="181">
        <f>C45-C46+C47-C48</f>
        <v>1306014.79</v>
      </c>
      <c r="D49" s="181">
        <f>D45-D46+D47-D48</f>
        <v>1297637.74</v>
      </c>
      <c r="E49" s="181">
        <f>E45-E46+E47-E48</f>
        <v>1301123.01</v>
      </c>
      <c r="F49" s="181">
        <f>F45-F46+F47-F48</f>
        <v>1282549.9000000001</v>
      </c>
    </row>
    <row r="50" spans="2:6" ht="30">
      <c r="B50" s="202" t="s">
        <v>176</v>
      </c>
      <c r="C50" s="302">
        <v>0.03</v>
      </c>
      <c r="D50" s="302">
        <v>3.2000000000000001E-2</v>
      </c>
      <c r="E50" s="302"/>
      <c r="F50" s="302"/>
    </row>
    <row r="51" spans="2:6" ht="60">
      <c r="B51" s="194" t="s">
        <v>177</v>
      </c>
      <c r="C51" s="181">
        <f>C49*(1+C50)</f>
        <v>1345195.2337</v>
      </c>
      <c r="D51" s="181">
        <f>D49*(1+D50)</f>
        <v>1339162.1476799999</v>
      </c>
      <c r="E51" s="181">
        <f>E49*(1+E50)</f>
        <v>1301123.01</v>
      </c>
      <c r="F51" s="181">
        <f>F49*(1+F50)</f>
        <v>1282549.9000000001</v>
      </c>
    </row>
    <row r="52" spans="2:6" ht="34.5" customHeight="1">
      <c r="B52" s="201" t="s">
        <v>178</v>
      </c>
      <c r="C52" s="295">
        <v>1000</v>
      </c>
      <c r="D52" s="295">
        <v>10000</v>
      </c>
      <c r="E52" s="295">
        <v>-20000</v>
      </c>
      <c r="F52" s="295">
        <v>-10000</v>
      </c>
    </row>
    <row r="53" spans="2:6">
      <c r="B53" s="193" t="s">
        <v>175</v>
      </c>
      <c r="C53" s="181">
        <f>C51+C52</f>
        <v>1346195.2337</v>
      </c>
      <c r="D53" s="181">
        <f>D51+D52</f>
        <v>1349162.1476799999</v>
      </c>
      <c r="E53" s="181">
        <f>E51+E52</f>
        <v>1281123.01</v>
      </c>
      <c r="F53" s="181">
        <f>F51+F52</f>
        <v>1272549.9000000001</v>
      </c>
    </row>
    <row r="54" spans="2:6">
      <c r="B54" s="155"/>
      <c r="C54" s="155"/>
      <c r="D54" s="155"/>
      <c r="E54" s="155"/>
      <c r="F54" s="155"/>
    </row>
    <row r="55" spans="2:6" ht="30">
      <c r="B55" s="194" t="s">
        <v>179</v>
      </c>
      <c r="C55" s="204" t="str">
        <f>IF('Reglas Fiscales'!E53&gt;=C49,"CUMPLE","INCUMPLE")</f>
        <v>CUMPLE</v>
      </c>
      <c r="D55" s="204" t="str">
        <f>IF(C53&gt;=D49,"CUMPLE","INCUMPLE")</f>
        <v>CUMPLE</v>
      </c>
      <c r="E55" s="204" t="str">
        <f>IF(D53&gt;=E49,"CUMPLE","INCUMPLE")</f>
        <v>CUMPLE</v>
      </c>
      <c r="F55" s="204" t="str">
        <f>IF(E53&gt;=F49,"CUMPLE","INCUMPLE")</f>
        <v>INCUMPLE</v>
      </c>
    </row>
    <row r="57" spans="2:6">
      <c r="B57" s="203"/>
    </row>
    <row r="58" spans="2:6">
      <c r="B58" s="203"/>
    </row>
    <row r="59" spans="2:6">
      <c r="B59" s="203"/>
    </row>
  </sheetData>
  <mergeCells count="4">
    <mergeCell ref="A4:F4"/>
    <mergeCell ref="A33:F33"/>
    <mergeCell ref="C6:F6"/>
    <mergeCell ref="C36:F3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39" sqref="H39"/>
    </sheetView>
  </sheetViews>
  <sheetFormatPr baseColWidth="10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09"/>
  <sheetViews>
    <sheetView workbookViewId="0">
      <selection activeCell="A3" sqref="A3:H3"/>
    </sheetView>
  </sheetViews>
  <sheetFormatPr baseColWidth="10" defaultRowHeight="15"/>
  <cols>
    <col min="1" max="1" width="15.7109375" customWidth="1"/>
    <col min="2" max="2" width="29" customWidth="1"/>
    <col min="3" max="3" width="16.28515625" bestFit="1" customWidth="1"/>
    <col min="4" max="4" width="14.7109375" customWidth="1"/>
    <col min="5" max="5" width="16.28515625" bestFit="1" customWidth="1"/>
    <col min="6" max="6" width="13.7109375" customWidth="1"/>
    <col min="7" max="7" width="16.28515625" bestFit="1" customWidth="1"/>
    <col min="8" max="8" width="12.85546875" customWidth="1"/>
    <col min="9" max="9" width="16.28515625" bestFit="1" customWidth="1"/>
  </cols>
  <sheetData>
    <row r="1" spans="1:17" ht="15.75" thickBot="1">
      <c r="A1" s="323" t="s">
        <v>90</v>
      </c>
      <c r="B1" s="323"/>
      <c r="C1" s="323"/>
      <c r="D1" s="313" t="str">
        <f>'Evolución Presupuestaria'!D1</f>
        <v>_____________</v>
      </c>
      <c r="E1" s="315"/>
      <c r="F1" s="4"/>
      <c r="G1" s="3"/>
      <c r="H1" s="3"/>
      <c r="I1" s="2"/>
      <c r="J1" s="2"/>
      <c r="K1" s="2"/>
      <c r="L1" s="2"/>
      <c r="M1" s="2"/>
      <c r="N1" s="2"/>
      <c r="O1" s="2"/>
      <c r="P1" s="2"/>
      <c r="Q1" s="2"/>
    </row>
    <row r="2" spans="1:17" ht="15.75" thickBot="1">
      <c r="A2" s="135" t="s">
        <v>20</v>
      </c>
      <c r="B2" s="276">
        <v>2024</v>
      </c>
    </row>
    <row r="3" spans="1:17" ht="18">
      <c r="A3" s="326" t="s">
        <v>196</v>
      </c>
      <c r="B3" s="326"/>
      <c r="C3" s="326"/>
      <c r="D3" s="326"/>
      <c r="E3" s="326"/>
      <c r="F3" s="326"/>
      <c r="G3" s="326"/>
      <c r="H3" s="326"/>
      <c r="I3" s="1"/>
      <c r="J3" s="1"/>
      <c r="K3" s="1"/>
      <c r="L3" s="1"/>
      <c r="M3" s="1"/>
      <c r="N3" s="1"/>
      <c r="O3" s="1"/>
      <c r="P3" s="1"/>
      <c r="Q3" s="1"/>
    </row>
    <row r="4" spans="1:17">
      <c r="A4" s="1"/>
      <c r="B4" s="1"/>
      <c r="C4" s="1"/>
      <c r="D4" s="1"/>
      <c r="E4" s="1"/>
      <c r="F4" s="1"/>
      <c r="G4" s="1"/>
      <c r="H4" s="1"/>
      <c r="I4" s="18" t="s">
        <v>89</v>
      </c>
      <c r="J4" s="1"/>
      <c r="K4" s="9"/>
      <c r="L4" s="9"/>
      <c r="M4" s="1"/>
      <c r="N4" s="1"/>
      <c r="O4" s="1"/>
      <c r="P4" s="1"/>
      <c r="Q4" s="1"/>
    </row>
    <row r="5" spans="1:17">
      <c r="A5" s="327" t="s">
        <v>18</v>
      </c>
      <c r="B5" s="328"/>
      <c r="C5" s="7">
        <f>$B$2-3</f>
        <v>2021</v>
      </c>
      <c r="D5" s="7" t="s">
        <v>23</v>
      </c>
      <c r="E5" s="7">
        <f>$B$2-2</f>
        <v>2022</v>
      </c>
      <c r="F5" s="7" t="s">
        <v>23</v>
      </c>
      <c r="G5" s="7">
        <f>$B$2-1</f>
        <v>2023</v>
      </c>
      <c r="H5" s="7" t="s">
        <v>23</v>
      </c>
      <c r="I5" s="7">
        <f>$B$2</f>
        <v>2024</v>
      </c>
      <c r="J5" s="10"/>
      <c r="K5" s="9"/>
      <c r="L5" s="9"/>
      <c r="M5" s="1"/>
      <c r="N5" s="1"/>
      <c r="O5" s="1"/>
      <c r="P5" s="1"/>
      <c r="Q5" s="1"/>
    </row>
    <row r="6" spans="1:17">
      <c r="A6" s="8" t="s">
        <v>0</v>
      </c>
      <c r="B6" s="35" t="s">
        <v>9</v>
      </c>
      <c r="C6" s="8" t="s">
        <v>19</v>
      </c>
      <c r="D6" s="8" t="s">
        <v>24</v>
      </c>
      <c r="E6" s="8" t="s">
        <v>19</v>
      </c>
      <c r="F6" s="8" t="s">
        <v>24</v>
      </c>
      <c r="G6" s="8" t="s">
        <v>19</v>
      </c>
      <c r="H6" s="8" t="s">
        <v>24</v>
      </c>
      <c r="I6" s="8" t="s">
        <v>19</v>
      </c>
      <c r="J6" s="10"/>
      <c r="K6" s="9"/>
      <c r="L6" s="9"/>
      <c r="M6" s="1"/>
      <c r="N6" s="1"/>
      <c r="O6" s="1"/>
      <c r="P6" s="1"/>
      <c r="Q6" s="1"/>
    </row>
    <row r="7" spans="1:17">
      <c r="A7" s="5">
        <v>1</v>
      </c>
      <c r="B7" s="11" t="s">
        <v>5</v>
      </c>
      <c r="C7" s="277">
        <v>847130.85</v>
      </c>
      <c r="D7" s="19">
        <f>IF(C7=0,0,C7/$C$24)</f>
        <v>0.36443091502297648</v>
      </c>
      <c r="E7" s="277">
        <v>969907.41</v>
      </c>
      <c r="F7" s="19">
        <f>IF(E7=0,0,E7/$E$24)</f>
        <v>0.42377245147776971</v>
      </c>
      <c r="G7" s="277">
        <v>611118.81000000006</v>
      </c>
      <c r="H7" s="21">
        <f>IF(G7=0,0,G7/$G$24)</f>
        <v>0.40989424745383762</v>
      </c>
      <c r="I7" s="278">
        <v>600000</v>
      </c>
      <c r="K7" s="9"/>
      <c r="L7" s="9"/>
      <c r="M7" s="1"/>
      <c r="N7" s="1"/>
      <c r="O7" s="1"/>
      <c r="P7" s="1"/>
      <c r="Q7" s="1"/>
    </row>
    <row r="8" spans="1:17">
      <c r="A8" s="5">
        <v>2</v>
      </c>
      <c r="B8" s="11" t="s">
        <v>10</v>
      </c>
      <c r="C8" s="277">
        <v>575017.88</v>
      </c>
      <c r="D8" s="19">
        <f t="shared" ref="D8:D15" si="0">IF(C8=0,0,C8/$C$24)</f>
        <v>0.2473694496699915</v>
      </c>
      <c r="E8" s="277">
        <v>642963.92000000004</v>
      </c>
      <c r="F8" s="19">
        <f t="shared" ref="F8:F15" si="1">IF(E8=0,0,E8/$E$24)</f>
        <v>0.28092413129430222</v>
      </c>
      <c r="G8" s="277">
        <v>405587.16</v>
      </c>
      <c r="H8" s="21">
        <f t="shared" ref="H8:H15" si="2">IF(G8=0,0,G8/$G$24)</f>
        <v>0.27203849890521159</v>
      </c>
      <c r="I8" s="278">
        <v>400000</v>
      </c>
      <c r="J8" s="1"/>
      <c r="K8" s="9"/>
      <c r="L8" s="9"/>
      <c r="M8" s="1"/>
      <c r="N8" s="1"/>
      <c r="O8" s="1"/>
      <c r="P8" s="1"/>
      <c r="Q8" s="1"/>
    </row>
    <row r="9" spans="1:17">
      <c r="A9" s="5">
        <v>3</v>
      </c>
      <c r="B9" s="11" t="s">
        <v>6</v>
      </c>
      <c r="C9" s="277">
        <v>3985.21</v>
      </c>
      <c r="D9" s="19">
        <f t="shared" si="0"/>
        <v>1.7144148709242689E-3</v>
      </c>
      <c r="E9" s="277">
        <v>5362.26</v>
      </c>
      <c r="F9" s="19">
        <f t="shared" si="1"/>
        <v>2.3428814361374818E-3</v>
      </c>
      <c r="G9" s="277">
        <v>18646.990000000002</v>
      </c>
      <c r="H9" s="21">
        <f t="shared" si="2"/>
        <v>1.2507050688440166E-2</v>
      </c>
      <c r="I9" s="278">
        <v>20000</v>
      </c>
      <c r="J9" s="1"/>
      <c r="K9" s="9"/>
      <c r="L9" s="9"/>
      <c r="M9" s="1"/>
      <c r="N9" s="1"/>
      <c r="O9" s="1"/>
      <c r="P9" s="1"/>
      <c r="Q9" s="1"/>
    </row>
    <row r="10" spans="1:17">
      <c r="A10" s="5">
        <v>4</v>
      </c>
      <c r="B10" s="11" t="s">
        <v>11</v>
      </c>
      <c r="C10" s="277">
        <v>211496.63</v>
      </c>
      <c r="D10" s="19">
        <f t="shared" si="0"/>
        <v>9.0984657677353989E-2</v>
      </c>
      <c r="E10" s="277">
        <v>196380.22</v>
      </c>
      <c r="F10" s="19">
        <f t="shared" si="1"/>
        <v>8.5802548153687916E-2</v>
      </c>
      <c r="G10" s="277">
        <v>184753.75</v>
      </c>
      <c r="H10" s="21">
        <f t="shared" si="2"/>
        <v>0.1239194377285236</v>
      </c>
      <c r="I10" s="278">
        <v>180000</v>
      </c>
      <c r="J10" s="1"/>
      <c r="K10" s="9"/>
      <c r="L10" s="9"/>
      <c r="M10" s="1"/>
      <c r="N10" s="1"/>
      <c r="O10" s="1"/>
      <c r="P10" s="1"/>
      <c r="Q10" s="1"/>
    </row>
    <row r="11" spans="1:17">
      <c r="A11" s="5">
        <v>5</v>
      </c>
      <c r="B11" s="11" t="s">
        <v>22</v>
      </c>
      <c r="C11" s="277"/>
      <c r="D11" s="19">
        <f t="shared" si="0"/>
        <v>0</v>
      </c>
      <c r="E11" s="277"/>
      <c r="F11" s="19">
        <f t="shared" si="1"/>
        <v>0</v>
      </c>
      <c r="G11" s="277">
        <v>0</v>
      </c>
      <c r="H11" s="21">
        <f t="shared" si="2"/>
        <v>0</v>
      </c>
      <c r="I11" s="278">
        <v>0</v>
      </c>
      <c r="J11" s="1"/>
      <c r="K11" s="9"/>
      <c r="L11" s="9"/>
      <c r="M11" s="1"/>
      <c r="N11" s="1"/>
      <c r="O11" s="1"/>
      <c r="P11" s="1"/>
      <c r="Q11" s="1"/>
    </row>
    <row r="12" spans="1:17">
      <c r="A12" s="5">
        <v>6</v>
      </c>
      <c r="B12" s="11" t="s">
        <v>7</v>
      </c>
      <c r="C12" s="277">
        <v>463241</v>
      </c>
      <c r="D12" s="19">
        <f t="shared" si="0"/>
        <v>0.19928366616108795</v>
      </c>
      <c r="E12" s="277">
        <v>327560.86</v>
      </c>
      <c r="F12" s="19">
        <f t="shared" si="1"/>
        <v>0.14311806180588568</v>
      </c>
      <c r="G12" s="277">
        <v>230891.55</v>
      </c>
      <c r="H12" s="21">
        <f t="shared" si="2"/>
        <v>0.15486533319224802</v>
      </c>
      <c r="I12" s="278">
        <v>200000</v>
      </c>
      <c r="J12" s="1"/>
      <c r="K12" s="1"/>
      <c r="L12" s="1"/>
      <c r="M12" s="1"/>
      <c r="N12" s="1"/>
      <c r="O12" s="1"/>
      <c r="P12" s="1"/>
      <c r="Q12" s="1"/>
    </row>
    <row r="13" spans="1:17">
      <c r="A13" s="5">
        <v>7</v>
      </c>
      <c r="B13" s="11" t="s">
        <v>12</v>
      </c>
      <c r="C13" s="277">
        <v>0</v>
      </c>
      <c r="D13" s="19">
        <f t="shared" si="0"/>
        <v>0</v>
      </c>
      <c r="E13" s="277">
        <v>0</v>
      </c>
      <c r="F13" s="19">
        <f t="shared" si="1"/>
        <v>0</v>
      </c>
      <c r="G13" s="277">
        <v>0</v>
      </c>
      <c r="H13" s="21">
        <f t="shared" si="2"/>
        <v>0</v>
      </c>
      <c r="I13" s="278">
        <v>0</v>
      </c>
      <c r="J13" s="1"/>
      <c r="K13" s="1"/>
      <c r="L13" s="1"/>
      <c r="M13" s="1"/>
      <c r="N13" s="1"/>
      <c r="O13" s="1"/>
      <c r="P13" s="1"/>
      <c r="Q13" s="1"/>
    </row>
    <row r="14" spans="1:17">
      <c r="A14" s="5">
        <v>8</v>
      </c>
      <c r="B14" s="11" t="s">
        <v>3</v>
      </c>
      <c r="C14" s="277">
        <v>0</v>
      </c>
      <c r="D14" s="19">
        <f t="shared" si="0"/>
        <v>0</v>
      </c>
      <c r="E14" s="277">
        <v>0</v>
      </c>
      <c r="F14" s="19">
        <f t="shared" si="1"/>
        <v>0</v>
      </c>
      <c r="G14" s="277">
        <v>0</v>
      </c>
      <c r="H14" s="21">
        <f t="shared" si="2"/>
        <v>0</v>
      </c>
      <c r="I14" s="278">
        <v>0</v>
      </c>
      <c r="J14" s="1"/>
      <c r="K14" s="1"/>
      <c r="L14" s="1"/>
      <c r="M14" s="1"/>
      <c r="N14" s="1"/>
      <c r="O14" s="1"/>
      <c r="P14" s="1"/>
      <c r="Q14" s="1"/>
    </row>
    <row r="15" spans="1:17">
      <c r="A15" s="5">
        <v>9</v>
      </c>
      <c r="B15" s="11" t="s">
        <v>4</v>
      </c>
      <c r="C15" s="277">
        <v>13659.13</v>
      </c>
      <c r="D15" s="19">
        <f t="shared" si="0"/>
        <v>5.8760807073875172E-3</v>
      </c>
      <c r="E15" s="277">
        <v>26571.11</v>
      </c>
      <c r="F15" s="19">
        <f t="shared" si="1"/>
        <v>1.1609463240605081E-2</v>
      </c>
      <c r="G15" s="277">
        <v>39919.980000000003</v>
      </c>
      <c r="H15" s="21">
        <f t="shared" si="2"/>
        <v>2.6775432031739047E-2</v>
      </c>
      <c r="I15" s="278">
        <v>0</v>
      </c>
      <c r="J15" s="1"/>
      <c r="K15" s="1"/>
      <c r="L15" s="1"/>
      <c r="M15" s="1"/>
      <c r="N15" s="1"/>
      <c r="O15" s="1"/>
      <c r="P15" s="1"/>
      <c r="Q15" s="1"/>
    </row>
    <row r="16" spans="1:17">
      <c r="A16" s="14"/>
      <c r="B16" s="16"/>
      <c r="C16" s="15"/>
      <c r="D16" s="15"/>
      <c r="E16" s="15"/>
      <c r="F16" s="15"/>
      <c r="G16" s="15"/>
      <c r="H16" s="15"/>
      <c r="I16" s="15"/>
      <c r="J16" s="1"/>
      <c r="K16" s="1"/>
      <c r="L16" s="1"/>
      <c r="M16" s="1"/>
      <c r="N16" s="1"/>
      <c r="O16" s="1"/>
      <c r="P16" s="1"/>
      <c r="Q16" s="1"/>
    </row>
    <row r="17" spans="1:17" ht="15" customHeight="1">
      <c r="A17" s="14"/>
      <c r="B17" s="17" t="str">
        <f>B6</f>
        <v>DENOMINACION</v>
      </c>
      <c r="C17" s="17" t="str">
        <f>C6</f>
        <v>ORN</v>
      </c>
      <c r="D17" s="17" t="s">
        <v>26</v>
      </c>
      <c r="E17" s="17" t="str">
        <f>E6</f>
        <v>ORN</v>
      </c>
      <c r="F17" s="17" t="s">
        <v>26</v>
      </c>
      <c r="G17" s="17" t="str">
        <f>G6</f>
        <v>ORN</v>
      </c>
      <c r="H17" s="17" t="s">
        <v>26</v>
      </c>
      <c r="I17" s="17" t="s">
        <v>19</v>
      </c>
      <c r="J17" s="1"/>
      <c r="K17" s="1"/>
      <c r="L17" s="1"/>
      <c r="M17" s="1"/>
      <c r="N17" s="1"/>
      <c r="O17" s="1"/>
      <c r="P17" s="1"/>
      <c r="Q17" s="1"/>
    </row>
    <row r="18" spans="1:17">
      <c r="A18" s="14"/>
      <c r="B18" s="33" t="s">
        <v>27</v>
      </c>
      <c r="C18" s="37">
        <f>SUM(C7:C11)</f>
        <v>1637630.5699999998</v>
      </c>
      <c r="D18" s="23">
        <f t="shared" ref="D18:D23" si="3">IF(C18=0,0,C18/$C$24)</f>
        <v>0.7044994372412462</v>
      </c>
      <c r="E18" s="37">
        <f>SUM(E7:E11)</f>
        <v>1814613.81</v>
      </c>
      <c r="F18" s="23">
        <f t="shared" ref="F18:F23" si="4">IF(E18=0,0,E18/$E$24)</f>
        <v>0.79284201236189722</v>
      </c>
      <c r="G18" s="37">
        <f>SUM(G7:G11)</f>
        <v>1220106.71</v>
      </c>
      <c r="H18" s="20">
        <f t="shared" ref="H18:H23" si="5">IF(G18=0,0,G18/$G$24)</f>
        <v>0.81835923477601291</v>
      </c>
      <c r="I18" s="37">
        <f>SUM(I7:I11)</f>
        <v>1200000</v>
      </c>
      <c r="J18" s="1"/>
      <c r="K18" s="1"/>
      <c r="L18" s="1"/>
      <c r="M18" s="1"/>
      <c r="N18" s="1"/>
      <c r="O18" s="1"/>
      <c r="P18" s="1"/>
      <c r="Q18" s="1"/>
    </row>
    <row r="19" spans="1:17" ht="15" customHeight="1">
      <c r="A19" s="14"/>
      <c r="B19" s="32" t="s">
        <v>28</v>
      </c>
      <c r="C19" s="38">
        <f>C9+C15</f>
        <v>17644.34</v>
      </c>
      <c r="D19" s="19">
        <f t="shared" si="3"/>
        <v>7.5904955783117865E-3</v>
      </c>
      <c r="E19" s="38">
        <f>E9+E15</f>
        <v>31933.370000000003</v>
      </c>
      <c r="F19" s="19">
        <f t="shared" si="4"/>
        <v>1.3952344676742563E-2</v>
      </c>
      <c r="G19" s="38">
        <f>G9+G15</f>
        <v>58566.97</v>
      </c>
      <c r="H19" s="21">
        <f t="shared" si="5"/>
        <v>3.9282482720179208E-2</v>
      </c>
      <c r="I19" s="38">
        <f>I9+I15</f>
        <v>20000</v>
      </c>
      <c r="J19" s="1"/>
      <c r="K19" s="1"/>
      <c r="L19" s="1"/>
      <c r="M19" s="1"/>
      <c r="N19" s="1"/>
      <c r="O19" s="1"/>
      <c r="P19" s="1"/>
      <c r="Q19" s="1"/>
    </row>
    <row r="20" spans="1:17" ht="15" customHeight="1">
      <c r="A20" s="14"/>
      <c r="B20" s="32" t="s">
        <v>29</v>
      </c>
      <c r="C20" s="38">
        <f>SUM(C7:C11)+C15</f>
        <v>1651289.6999999997</v>
      </c>
      <c r="D20" s="19">
        <f t="shared" si="3"/>
        <v>0.71037551794863363</v>
      </c>
      <c r="E20" s="38">
        <f>SUM(E7:E11)+E15</f>
        <v>1841184.9200000002</v>
      </c>
      <c r="F20" s="19">
        <f t="shared" si="4"/>
        <v>0.80445147560250241</v>
      </c>
      <c r="G20" s="38">
        <f>SUM(G7:G11)+G15</f>
        <v>1260026.69</v>
      </c>
      <c r="H20" s="21">
        <f t="shared" si="5"/>
        <v>0.84513466680775196</v>
      </c>
      <c r="I20" s="38">
        <f>SUM(I7:I11)+I15</f>
        <v>1200000</v>
      </c>
      <c r="J20" s="1"/>
      <c r="K20" s="1"/>
      <c r="L20" s="1"/>
      <c r="M20" s="1"/>
      <c r="N20" s="1"/>
      <c r="O20" s="1"/>
      <c r="P20" s="1"/>
      <c r="Q20" s="1"/>
    </row>
    <row r="21" spans="1:17">
      <c r="A21" s="14"/>
      <c r="B21" s="33" t="s">
        <v>30</v>
      </c>
      <c r="C21" s="37">
        <f>SUM(C12:C15)</f>
        <v>476900.13</v>
      </c>
      <c r="D21" s="23">
        <f t="shared" si="3"/>
        <v>0.20515974686847546</v>
      </c>
      <c r="E21" s="37">
        <f>SUM(E12:E15)</f>
        <v>354131.97</v>
      </c>
      <c r="F21" s="23">
        <f t="shared" si="4"/>
        <v>0.15472752504649076</v>
      </c>
      <c r="G21" s="37">
        <f>SUM(G12:G15)</f>
        <v>270811.52999999997</v>
      </c>
      <c r="H21" s="20">
        <f t="shared" si="5"/>
        <v>0.18164076522398703</v>
      </c>
      <c r="I21" s="37">
        <f>SUM(I12:I15)</f>
        <v>200000</v>
      </c>
      <c r="J21" s="1"/>
      <c r="K21" s="1"/>
      <c r="L21" s="1"/>
      <c r="M21" s="1"/>
      <c r="N21" s="1"/>
      <c r="O21" s="1"/>
      <c r="P21" s="1"/>
      <c r="Q21" s="1"/>
    </row>
    <row r="22" spans="1:17" ht="39">
      <c r="A22" s="14"/>
      <c r="B22" s="226" t="s">
        <v>213</v>
      </c>
      <c r="C22" s="283">
        <v>200000</v>
      </c>
      <c r="D22" s="23">
        <f t="shared" si="3"/>
        <v>8.6038872276455639E-2</v>
      </c>
      <c r="E22" s="283">
        <v>100000</v>
      </c>
      <c r="F22" s="23">
        <f t="shared" si="4"/>
        <v>4.3692052159676732E-2</v>
      </c>
      <c r="G22" s="283"/>
      <c r="H22" s="20">
        <f t="shared" si="5"/>
        <v>0</v>
      </c>
      <c r="I22" s="283"/>
      <c r="J22" s="1"/>
      <c r="K22" s="1"/>
      <c r="L22" s="1"/>
      <c r="M22" s="1"/>
      <c r="N22" s="1"/>
      <c r="O22" s="1"/>
      <c r="P22" s="1"/>
      <c r="Q22" s="1"/>
    </row>
    <row r="23" spans="1:17" ht="39">
      <c r="A23" s="14"/>
      <c r="B23" s="226" t="s">
        <v>195</v>
      </c>
      <c r="C23" s="283">
        <v>10000</v>
      </c>
      <c r="D23" s="23">
        <f t="shared" si="3"/>
        <v>4.3019436138227824E-3</v>
      </c>
      <c r="E23" s="283">
        <v>20000</v>
      </c>
      <c r="F23" s="23">
        <f t="shared" si="4"/>
        <v>8.7384104319353471E-3</v>
      </c>
      <c r="G23" s="283"/>
      <c r="H23" s="20">
        <f t="shared" si="5"/>
        <v>0</v>
      </c>
      <c r="I23" s="283"/>
      <c r="J23" s="1"/>
      <c r="K23" s="1"/>
      <c r="L23" s="1"/>
      <c r="M23" s="1"/>
      <c r="N23" s="1"/>
      <c r="O23" s="1"/>
      <c r="P23" s="1"/>
      <c r="Q23" s="1"/>
    </row>
    <row r="24" spans="1:17">
      <c r="A24" s="1"/>
      <c r="B24" s="34" t="s">
        <v>31</v>
      </c>
      <c r="C24" s="39">
        <f>SUM(C7:C15)+C23+C22</f>
        <v>2324530.6999999997</v>
      </c>
      <c r="D24" s="39"/>
      <c r="E24" s="39">
        <f>SUM(E7:E15)+E23+E22</f>
        <v>2288745.7799999998</v>
      </c>
      <c r="F24" s="39"/>
      <c r="G24" s="39">
        <f>SUM(G7:G15)+G23+G22</f>
        <v>1490918.24</v>
      </c>
      <c r="H24" s="39"/>
      <c r="I24" s="39">
        <f>SUM(I7:I15)+I23+I22</f>
        <v>1400000</v>
      </c>
      <c r="J24" s="1"/>
      <c r="K24" s="1"/>
      <c r="L24" s="1"/>
      <c r="M24" s="1"/>
      <c r="N24" s="1"/>
      <c r="O24" s="1"/>
      <c r="P24" s="1"/>
      <c r="Q24" s="1"/>
    </row>
    <row r="25" spans="1:17">
      <c r="A25" s="1"/>
      <c r="B25" s="13"/>
      <c r="C25" s="12"/>
      <c r="D25" s="12"/>
      <c r="E25" s="12"/>
      <c r="F25" s="12"/>
      <c r="G25" s="12"/>
      <c r="H25" s="12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"/>
      <c r="B26" s="13"/>
      <c r="C26" s="12"/>
      <c r="D26" s="12"/>
      <c r="E26" s="12"/>
      <c r="F26" s="12"/>
      <c r="G26" s="12"/>
      <c r="H26" s="12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B27" s="26"/>
      <c r="C27" s="27"/>
      <c r="D27" s="27"/>
      <c r="E27" s="27"/>
      <c r="F27" s="28"/>
      <c r="G27" s="27"/>
      <c r="H27" s="27"/>
      <c r="I27" s="1"/>
      <c r="J27" s="1"/>
      <c r="K27" s="1"/>
      <c r="L27" s="1"/>
      <c r="M27" s="1"/>
      <c r="N27" s="1"/>
      <c r="O27" s="1"/>
      <c r="P27" s="1"/>
      <c r="Q27" s="1"/>
    </row>
    <row r="28" spans="1:17" ht="18">
      <c r="A28" s="326" t="s">
        <v>187</v>
      </c>
      <c r="B28" s="326"/>
      <c r="C28" s="326"/>
      <c r="D28" s="326"/>
      <c r="E28" s="326"/>
      <c r="F28" s="326"/>
      <c r="G28" s="326"/>
      <c r="H28" s="326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I30" s="18" t="s">
        <v>89</v>
      </c>
      <c r="J30" s="1"/>
      <c r="K30" s="1"/>
      <c r="L30" s="1"/>
      <c r="M30" s="1"/>
      <c r="N30" s="1"/>
      <c r="O30" s="1"/>
      <c r="P30" s="1"/>
      <c r="Q30" s="1"/>
    </row>
    <row r="31" spans="1:17" ht="15" customHeight="1">
      <c r="A31" s="327" t="s">
        <v>18</v>
      </c>
      <c r="B31" s="328"/>
      <c r="C31" s="7">
        <f>$B$2-3</f>
        <v>2021</v>
      </c>
      <c r="D31" s="7" t="s">
        <v>23</v>
      </c>
      <c r="E31" s="7">
        <f>$B$2-2</f>
        <v>2022</v>
      </c>
      <c r="F31" s="7" t="s">
        <v>23</v>
      </c>
      <c r="G31" s="7">
        <f>$B$2-1</f>
        <v>2023</v>
      </c>
      <c r="H31" s="7" t="s">
        <v>23</v>
      </c>
      <c r="I31" s="7">
        <f>$B$2</f>
        <v>2024</v>
      </c>
      <c r="J31" s="1"/>
      <c r="K31" s="1"/>
      <c r="L31" s="1"/>
      <c r="M31" s="1"/>
      <c r="N31" s="1"/>
      <c r="O31" s="1"/>
      <c r="P31" s="1"/>
      <c r="Q31" s="1"/>
    </row>
    <row r="32" spans="1:17" ht="26.25">
      <c r="A32" s="8" t="s">
        <v>0</v>
      </c>
      <c r="B32" s="35" t="s">
        <v>9</v>
      </c>
      <c r="C32" s="225" t="s">
        <v>188</v>
      </c>
      <c r="D32" s="8" t="s">
        <v>24</v>
      </c>
      <c r="E32" s="225" t="s">
        <v>188</v>
      </c>
      <c r="F32" s="8" t="s">
        <v>24</v>
      </c>
      <c r="G32" s="225" t="s">
        <v>188</v>
      </c>
      <c r="H32" s="8" t="s">
        <v>24</v>
      </c>
      <c r="I32" s="225" t="s">
        <v>188</v>
      </c>
      <c r="J32" s="1"/>
      <c r="K32" s="1"/>
      <c r="L32" s="1"/>
      <c r="M32" s="1"/>
      <c r="N32" s="1"/>
      <c r="O32" s="1"/>
      <c r="P32" s="1"/>
      <c r="Q32" s="1"/>
    </row>
    <row r="33" spans="1:17">
      <c r="A33" s="5">
        <v>1</v>
      </c>
      <c r="B33" s="11" t="s">
        <v>1</v>
      </c>
      <c r="C33" s="279">
        <v>300000</v>
      </c>
      <c r="D33" s="22">
        <f>IF(C33=0,0,C33/$C$50)</f>
        <v>0.15143866733972741</v>
      </c>
      <c r="E33" s="279">
        <v>300000</v>
      </c>
      <c r="F33" s="22">
        <f>IF(E33=0,0,E33/$E$50)</f>
        <v>0.14438425385755022</v>
      </c>
      <c r="G33" s="279">
        <v>330000</v>
      </c>
      <c r="H33" s="22">
        <f>IF(G33=0,0,G33/$G$50)</f>
        <v>0.18748241500166563</v>
      </c>
      <c r="I33" s="278">
        <v>370000</v>
      </c>
      <c r="J33" s="1"/>
      <c r="K33" s="1"/>
      <c r="L33" s="1"/>
      <c r="M33" s="1"/>
      <c r="N33" s="1"/>
      <c r="O33" s="1"/>
      <c r="P33" s="1"/>
      <c r="Q33" s="1"/>
    </row>
    <row r="34" spans="1:17">
      <c r="A34" s="5">
        <v>2</v>
      </c>
      <c r="B34" s="11" t="s">
        <v>2</v>
      </c>
      <c r="C34" s="279">
        <v>50000</v>
      </c>
      <c r="D34" s="22">
        <f t="shared" ref="D34:D41" si="6">IF(C34=0,0,C34/$C$50)</f>
        <v>2.523977788995457E-2</v>
      </c>
      <c r="E34" s="279">
        <v>21000</v>
      </c>
      <c r="F34" s="22">
        <f t="shared" ref="F34:F40" si="7">IF(E34=0,0,E34/$E$50)</f>
        <v>1.0106897770028515E-2</v>
      </c>
      <c r="G34" s="279">
        <v>29000</v>
      </c>
      <c r="H34" s="22">
        <f t="shared" ref="H34:H40" si="8">IF(G34=0,0,G34/$G$50)</f>
        <v>1.6475727378934251E-2</v>
      </c>
      <c r="I34" s="278">
        <v>20000</v>
      </c>
      <c r="J34" s="1"/>
      <c r="K34" s="1"/>
      <c r="L34" s="1"/>
      <c r="M34" s="1"/>
      <c r="N34" s="1"/>
      <c r="O34" s="1"/>
      <c r="P34" s="1"/>
      <c r="Q34" s="1"/>
    </row>
    <row r="35" spans="1:17">
      <c r="A35" s="5">
        <v>3</v>
      </c>
      <c r="B35" s="11" t="s">
        <v>14</v>
      </c>
      <c r="C35" s="279">
        <v>200000</v>
      </c>
      <c r="D35" s="22">
        <f t="shared" si="6"/>
        <v>0.10095911155981828</v>
      </c>
      <c r="E35" s="279">
        <v>290000</v>
      </c>
      <c r="F35" s="22">
        <f t="shared" si="7"/>
        <v>0.13957144539563188</v>
      </c>
      <c r="G35" s="279">
        <v>300000</v>
      </c>
      <c r="H35" s="22">
        <f t="shared" si="8"/>
        <v>0.17043855909242331</v>
      </c>
      <c r="I35" s="278">
        <v>345000</v>
      </c>
      <c r="J35" s="1"/>
      <c r="K35" s="1"/>
      <c r="L35" s="1"/>
      <c r="M35" s="1"/>
      <c r="N35" s="1"/>
      <c r="O35" s="1"/>
      <c r="P35" s="1"/>
      <c r="Q35" s="1"/>
    </row>
    <row r="36" spans="1:17">
      <c r="A36" s="5">
        <v>4</v>
      </c>
      <c r="B36" s="11" t="s">
        <v>11</v>
      </c>
      <c r="C36" s="279">
        <v>900000</v>
      </c>
      <c r="D36" s="22">
        <f t="shared" si="6"/>
        <v>0.45431600201918221</v>
      </c>
      <c r="E36" s="279">
        <v>1000000</v>
      </c>
      <c r="F36" s="22">
        <f t="shared" si="7"/>
        <v>0.48128084619183403</v>
      </c>
      <c r="G36" s="279">
        <v>600000</v>
      </c>
      <c r="H36" s="22">
        <f t="shared" si="8"/>
        <v>0.34087711818484662</v>
      </c>
      <c r="I36" s="278">
        <v>650000</v>
      </c>
      <c r="J36" s="1"/>
      <c r="K36" s="1"/>
      <c r="L36" s="1"/>
      <c r="M36" s="1"/>
      <c r="N36" s="1"/>
      <c r="O36" s="1"/>
      <c r="P36" s="1"/>
      <c r="Q36" s="1"/>
    </row>
    <row r="37" spans="1:17">
      <c r="A37" s="5">
        <v>5</v>
      </c>
      <c r="B37" s="11" t="s">
        <v>15</v>
      </c>
      <c r="C37" s="279">
        <v>22000</v>
      </c>
      <c r="D37" s="22">
        <f t="shared" si="6"/>
        <v>1.110550227158001E-2</v>
      </c>
      <c r="E37" s="279">
        <v>110000</v>
      </c>
      <c r="F37" s="22">
        <f t="shared" si="7"/>
        <v>5.2940893081101746E-2</v>
      </c>
      <c r="G37" s="279">
        <v>20000</v>
      </c>
      <c r="H37" s="22">
        <f t="shared" si="8"/>
        <v>1.1362570606161554E-2</v>
      </c>
      <c r="I37" s="278">
        <v>30000</v>
      </c>
      <c r="J37" s="1"/>
      <c r="K37" s="1"/>
      <c r="L37" s="1"/>
      <c r="M37" s="1"/>
      <c r="N37" s="1"/>
      <c r="O37" s="1"/>
      <c r="P37" s="1"/>
      <c r="Q37" s="1"/>
    </row>
    <row r="38" spans="1:17">
      <c r="A38" s="5">
        <v>6</v>
      </c>
      <c r="B38" s="11" t="s">
        <v>16</v>
      </c>
      <c r="C38" s="279">
        <v>0</v>
      </c>
      <c r="D38" s="22">
        <f t="shared" si="6"/>
        <v>0</v>
      </c>
      <c r="E38" s="279">
        <v>0</v>
      </c>
      <c r="F38" s="22">
        <f t="shared" si="7"/>
        <v>0</v>
      </c>
      <c r="G38" s="279">
        <v>0</v>
      </c>
      <c r="H38" s="22">
        <f t="shared" si="8"/>
        <v>0</v>
      </c>
      <c r="I38" s="278">
        <v>0</v>
      </c>
      <c r="J38" s="1"/>
      <c r="K38" s="1"/>
      <c r="L38" s="1"/>
      <c r="M38" s="1"/>
      <c r="N38" s="1"/>
      <c r="O38" s="1"/>
      <c r="P38" s="1"/>
      <c r="Q38" s="1"/>
    </row>
    <row r="39" spans="1:17" ht="15" customHeight="1">
      <c r="A39" s="5">
        <v>7</v>
      </c>
      <c r="B39" s="11" t="s">
        <v>17</v>
      </c>
      <c r="C39" s="279">
        <v>509000</v>
      </c>
      <c r="D39" s="22">
        <f t="shared" si="6"/>
        <v>0.25694093891973752</v>
      </c>
      <c r="E39" s="279">
        <v>309156.43</v>
      </c>
      <c r="F39" s="22">
        <f t="shared" si="7"/>
        <v>0.14879106823604651</v>
      </c>
      <c r="G39" s="279">
        <v>178674.76</v>
      </c>
      <c r="H39" s="22">
        <f t="shared" si="8"/>
        <v>0.10151022880194852</v>
      </c>
      <c r="I39" s="278">
        <v>180000</v>
      </c>
      <c r="J39" s="1"/>
      <c r="K39" s="1"/>
      <c r="L39" s="1"/>
      <c r="M39" s="1"/>
      <c r="N39" s="1"/>
      <c r="O39" s="1"/>
      <c r="P39" s="1"/>
      <c r="Q39" s="1"/>
    </row>
    <row r="40" spans="1:17">
      <c r="A40" s="5">
        <v>8</v>
      </c>
      <c r="B40" s="11" t="s">
        <v>3</v>
      </c>
      <c r="C40" s="279">
        <v>0</v>
      </c>
      <c r="D40" s="22">
        <f t="shared" si="6"/>
        <v>0</v>
      </c>
      <c r="E40" s="279">
        <v>0</v>
      </c>
      <c r="F40" s="22">
        <f t="shared" si="7"/>
        <v>0</v>
      </c>
      <c r="G40" s="279">
        <v>0</v>
      </c>
      <c r="H40" s="22">
        <f t="shared" si="8"/>
        <v>0</v>
      </c>
      <c r="I40" s="278">
        <v>0</v>
      </c>
      <c r="J40" s="1"/>
      <c r="K40" s="1"/>
      <c r="L40" s="1"/>
      <c r="M40" s="1"/>
      <c r="N40" s="1"/>
      <c r="O40" s="1"/>
      <c r="P40" s="1"/>
      <c r="Q40" s="1"/>
    </row>
    <row r="41" spans="1:17" ht="15" customHeight="1">
      <c r="A41" s="5">
        <v>9</v>
      </c>
      <c r="B41" s="11" t="s">
        <v>4</v>
      </c>
      <c r="C41" s="279">
        <v>0</v>
      </c>
      <c r="D41" s="22">
        <f t="shared" si="6"/>
        <v>0</v>
      </c>
      <c r="E41" s="279">
        <v>47632.47</v>
      </c>
      <c r="F41" s="22">
        <f>IF(E41=0,0,E41/$E$50)</f>
        <v>2.292459546780715E-2</v>
      </c>
      <c r="G41" s="279">
        <v>302490.32</v>
      </c>
      <c r="H41" s="22">
        <f>IF(G41=0,0,G41/$G$50)</f>
        <v>0.17185338093402011</v>
      </c>
      <c r="I41" s="278"/>
      <c r="J41" s="1"/>
      <c r="K41" s="1"/>
      <c r="L41" s="1"/>
      <c r="M41" s="1"/>
      <c r="N41" s="1"/>
      <c r="O41" s="1"/>
      <c r="P41" s="1"/>
      <c r="Q41" s="1"/>
    </row>
    <row r="42" spans="1:17" ht="15" customHeight="1">
      <c r="A42" s="6"/>
      <c r="B42" s="13"/>
      <c r="C42" s="40"/>
      <c r="D42" s="12"/>
      <c r="E42" s="40"/>
      <c r="F42" s="12"/>
      <c r="G42" s="40"/>
      <c r="H42" s="12"/>
    </row>
    <row r="43" spans="1:17" ht="26.25">
      <c r="A43" s="6"/>
      <c r="B43" s="17" t="s">
        <v>25</v>
      </c>
      <c r="C43" s="225" t="s">
        <v>188</v>
      </c>
      <c r="D43" s="17" t="s">
        <v>26</v>
      </c>
      <c r="E43" s="225" t="s">
        <v>188</v>
      </c>
      <c r="F43" s="17" t="s">
        <v>26</v>
      </c>
      <c r="G43" s="225" t="s">
        <v>188</v>
      </c>
      <c r="H43" s="17" t="s">
        <v>26</v>
      </c>
      <c r="I43" s="225" t="s">
        <v>188</v>
      </c>
    </row>
    <row r="44" spans="1:17">
      <c r="A44" s="6"/>
      <c r="B44" s="32" t="s">
        <v>189</v>
      </c>
      <c r="C44" s="41">
        <f>SUM(C33:C35)+C37</f>
        <v>572000</v>
      </c>
      <c r="D44" s="22">
        <f t="shared" ref="D44:D49" si="9">IF(C44=0,0,C44/$C$50)</f>
        <v>0.28874305906108028</v>
      </c>
      <c r="E44" s="41">
        <f>SUM(E33:E35)+E37</f>
        <v>721000</v>
      </c>
      <c r="F44" s="22">
        <f t="shared" ref="F44:F49" si="10">IF(E44=0,0,E44/$E$50)</f>
        <v>0.34700349010431236</v>
      </c>
      <c r="G44" s="41">
        <f>SUM(G33:G35)+G37</f>
        <v>679000</v>
      </c>
      <c r="H44" s="22">
        <f t="shared" ref="H44:H49" si="11">IF(G44=0,0,G44/$G$50)</f>
        <v>0.38575927207918476</v>
      </c>
      <c r="I44" s="41">
        <f>SUM(I33:I35)+I37</f>
        <v>765000</v>
      </c>
    </row>
    <row r="45" spans="1:17">
      <c r="A45" s="6"/>
      <c r="B45" s="32" t="s">
        <v>190</v>
      </c>
      <c r="C45" s="41">
        <f>C36</f>
        <v>900000</v>
      </c>
      <c r="D45" s="22">
        <f t="shared" si="9"/>
        <v>0.45431600201918221</v>
      </c>
      <c r="E45" s="41">
        <f>E36</f>
        <v>1000000</v>
      </c>
      <c r="F45" s="22">
        <f t="shared" si="10"/>
        <v>0.48128084619183403</v>
      </c>
      <c r="G45" s="41">
        <f>G36</f>
        <v>600000</v>
      </c>
      <c r="H45" s="22">
        <f t="shared" si="11"/>
        <v>0.34087711818484662</v>
      </c>
      <c r="I45" s="41">
        <f>I36</f>
        <v>650000</v>
      </c>
    </row>
    <row r="46" spans="1:17">
      <c r="A46" s="6"/>
      <c r="B46" s="33" t="s">
        <v>191</v>
      </c>
      <c r="C46" s="37">
        <f>SUM(C33:C37)</f>
        <v>1472000</v>
      </c>
      <c r="D46" s="23">
        <f t="shared" si="9"/>
        <v>0.74305906108026254</v>
      </c>
      <c r="E46" s="37">
        <f>SUM(E33:E37)</f>
        <v>1721000</v>
      </c>
      <c r="F46" s="23">
        <f t="shared" si="10"/>
        <v>0.8282843362961464</v>
      </c>
      <c r="G46" s="37">
        <f>SUM(G33:G37)</f>
        <v>1279000</v>
      </c>
      <c r="H46" s="23">
        <f t="shared" si="11"/>
        <v>0.72663639026403137</v>
      </c>
      <c r="I46" s="37">
        <f>SUM(I33:I37)</f>
        <v>1415000</v>
      </c>
    </row>
    <row r="47" spans="1:17" ht="15" customHeight="1">
      <c r="A47" s="6"/>
      <c r="B47" s="32" t="s">
        <v>192</v>
      </c>
      <c r="C47" s="41">
        <f>C38+C40</f>
        <v>0</v>
      </c>
      <c r="D47" s="22">
        <f t="shared" si="9"/>
        <v>0</v>
      </c>
      <c r="E47" s="41">
        <f>E38+E40</f>
        <v>0</v>
      </c>
      <c r="F47" s="22">
        <f t="shared" si="10"/>
        <v>0</v>
      </c>
      <c r="G47" s="41">
        <f>G38+G40</f>
        <v>0</v>
      </c>
      <c r="H47" s="22">
        <f t="shared" si="11"/>
        <v>0</v>
      </c>
      <c r="I47" s="41">
        <f>I38+I40</f>
        <v>0</v>
      </c>
    </row>
    <row r="48" spans="1:17" ht="15" customHeight="1">
      <c r="A48" s="6"/>
      <c r="B48" s="32" t="s">
        <v>193</v>
      </c>
      <c r="C48" s="42">
        <f>C39+C41</f>
        <v>509000</v>
      </c>
      <c r="D48" s="22">
        <f t="shared" si="9"/>
        <v>0.25694093891973752</v>
      </c>
      <c r="E48" s="42">
        <f>E39+E41</f>
        <v>356788.9</v>
      </c>
      <c r="F48" s="22">
        <f t="shared" si="10"/>
        <v>0.17171566370385366</v>
      </c>
      <c r="G48" s="42">
        <f>G39+G41</f>
        <v>481165.08</v>
      </c>
      <c r="H48" s="22">
        <f t="shared" si="11"/>
        <v>0.27336360973596863</v>
      </c>
      <c r="I48" s="42">
        <f>I39+I41</f>
        <v>180000</v>
      </c>
    </row>
    <row r="49" spans="1:18">
      <c r="A49" s="6"/>
      <c r="B49" s="33" t="s">
        <v>194</v>
      </c>
      <c r="C49" s="39">
        <f>SUM(C38:C41)</f>
        <v>509000</v>
      </c>
      <c r="D49" s="23">
        <f t="shared" si="9"/>
        <v>0.25694093891973752</v>
      </c>
      <c r="E49" s="39">
        <f>SUM(E38:E41)</f>
        <v>356788.9</v>
      </c>
      <c r="F49" s="23">
        <f t="shared" si="10"/>
        <v>0.17171566370385366</v>
      </c>
      <c r="G49" s="39">
        <f>SUM(G38:G41)</f>
        <v>481165.08</v>
      </c>
      <c r="H49" s="23">
        <f t="shared" si="11"/>
        <v>0.27336360973596863</v>
      </c>
      <c r="I49" s="39">
        <f>SUM(I38:I41)</f>
        <v>180000</v>
      </c>
    </row>
    <row r="50" spans="1:18" ht="15" customHeight="1">
      <c r="A50" s="6"/>
      <c r="B50" s="33" t="s">
        <v>37</v>
      </c>
      <c r="C50" s="39">
        <f>SUM(C33:C41)</f>
        <v>1981000</v>
      </c>
      <c r="D50" s="23"/>
      <c r="E50" s="39">
        <f>SUM(E33:E41)</f>
        <v>2077788.9</v>
      </c>
      <c r="F50" s="24"/>
      <c r="G50" s="39">
        <f>SUM(G33:G41)</f>
        <v>1760165.08</v>
      </c>
      <c r="H50" s="24"/>
      <c r="I50" s="39">
        <f>SUM(I33:I41)</f>
        <v>1595000</v>
      </c>
    </row>
    <row r="51" spans="1:18" ht="15" customHeight="1">
      <c r="A51" s="6"/>
      <c r="B51" s="13"/>
      <c r="C51" s="12"/>
      <c r="D51" s="12"/>
      <c r="E51" s="12"/>
      <c r="F51" s="12"/>
      <c r="G51" s="12"/>
      <c r="H51" s="12"/>
    </row>
    <row r="52" spans="1:18">
      <c r="B52" s="29"/>
      <c r="C52" s="27"/>
      <c r="D52" s="30"/>
      <c r="E52" s="27"/>
      <c r="F52" s="27" t="s">
        <v>279</v>
      </c>
      <c r="G52" s="256" t="s">
        <v>280</v>
      </c>
      <c r="H52" s="27"/>
    </row>
    <row r="53" spans="1:18">
      <c r="B53" s="29"/>
      <c r="C53" s="27"/>
      <c r="D53" s="30"/>
      <c r="E53" s="27"/>
      <c r="F53" s="27"/>
      <c r="G53" s="27"/>
      <c r="H53" s="27"/>
    </row>
    <row r="54" spans="1:18">
      <c r="A54" s="66"/>
    </row>
    <row r="58" spans="1:18" ht="25.5" customHeight="1">
      <c r="J58" s="3"/>
      <c r="K58" s="6"/>
      <c r="L58" s="6"/>
      <c r="M58" s="6"/>
      <c r="N58" s="1"/>
      <c r="O58" s="1"/>
      <c r="P58" s="1"/>
      <c r="Q58" s="1"/>
      <c r="R58" s="1"/>
    </row>
    <row r="59" spans="1:18">
      <c r="J59" s="3"/>
      <c r="K59" s="6"/>
      <c r="L59" s="6"/>
      <c r="M59" s="6"/>
      <c r="N59" s="1"/>
      <c r="O59" s="1"/>
      <c r="P59" s="1"/>
      <c r="Q59" s="1"/>
      <c r="R59" s="1"/>
    </row>
    <row r="60" spans="1:18">
      <c r="J60" s="3"/>
      <c r="K60" s="6"/>
      <c r="L60" s="6"/>
      <c r="M60" s="6"/>
      <c r="N60" s="1"/>
      <c r="O60" s="1"/>
      <c r="P60" s="1"/>
      <c r="Q60" s="1"/>
      <c r="R60" s="1"/>
    </row>
    <row r="61" spans="1:18">
      <c r="J61" s="3"/>
      <c r="K61" s="6"/>
      <c r="L61" s="6"/>
      <c r="M61" s="6"/>
      <c r="N61" s="1"/>
      <c r="O61" s="1"/>
      <c r="P61" s="1"/>
      <c r="Q61" s="1"/>
      <c r="R61" s="1"/>
    </row>
    <row r="62" spans="1:18">
      <c r="J62" s="3"/>
      <c r="K62" s="6"/>
      <c r="L62" s="6"/>
      <c r="M62" s="6"/>
      <c r="N62" s="1"/>
      <c r="O62" s="1"/>
      <c r="P62" s="1"/>
      <c r="Q62" s="1"/>
      <c r="R62" s="1"/>
    </row>
    <row r="63" spans="1:18">
      <c r="J63" s="3"/>
      <c r="K63" s="6"/>
      <c r="L63" s="6"/>
      <c r="M63" s="6"/>
      <c r="N63" s="82"/>
      <c r="O63" s="1"/>
      <c r="P63" s="1"/>
      <c r="Q63" s="1"/>
      <c r="R63" s="1"/>
    </row>
    <row r="64" spans="1:18">
      <c r="J64" s="3"/>
      <c r="K64" s="6"/>
      <c r="L64" s="6"/>
      <c r="M64" s="6"/>
      <c r="N64" s="1"/>
      <c r="O64" s="1"/>
      <c r="P64" s="1"/>
      <c r="Q64" s="1"/>
      <c r="R64" s="1"/>
    </row>
    <row r="65" spans="10:18">
      <c r="J65" s="3"/>
      <c r="K65" s="6"/>
      <c r="L65" s="6"/>
      <c r="M65" s="6"/>
      <c r="N65" s="1"/>
      <c r="O65" s="1"/>
      <c r="P65" s="1"/>
      <c r="Q65" s="1"/>
      <c r="R65" s="1"/>
    </row>
    <row r="66" spans="10:18" ht="19.5" customHeight="1">
      <c r="J66" s="3"/>
      <c r="K66" s="6"/>
      <c r="L66" s="6"/>
      <c r="M66" s="6"/>
      <c r="N66" s="1"/>
      <c r="O66" s="1"/>
      <c r="P66" s="1"/>
      <c r="Q66" s="1"/>
      <c r="R66" s="1"/>
    </row>
    <row r="67" spans="10:18" ht="19.5" customHeight="1">
      <c r="J67" s="3"/>
      <c r="K67" s="6"/>
      <c r="L67" s="6"/>
      <c r="M67" s="6"/>
      <c r="N67" s="1"/>
      <c r="O67" s="1"/>
      <c r="P67" s="1"/>
      <c r="Q67" s="1"/>
      <c r="R67" s="1"/>
    </row>
    <row r="68" spans="10:18" ht="19.5" customHeight="1"/>
    <row r="94" ht="23.25" customHeight="1"/>
    <row r="95" ht="24.75" customHeight="1"/>
    <row r="96" ht="18" customHeight="1"/>
    <row r="97" ht="23.25" customHeight="1"/>
    <row r="98" ht="23.2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30" customHeight="1"/>
    <row r="106" ht="39" customHeight="1"/>
    <row r="107" ht="15" customHeight="1"/>
    <row r="108" ht="15" customHeight="1"/>
    <row r="109" ht="15" customHeight="1"/>
  </sheetData>
  <sheetProtection sheet="1"/>
  <dataConsolidate/>
  <mergeCells count="5">
    <mergeCell ref="A1:C1"/>
    <mergeCell ref="A3:H3"/>
    <mergeCell ref="A5:B5"/>
    <mergeCell ref="A28:H28"/>
    <mergeCell ref="A31:B3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P126"/>
  <sheetViews>
    <sheetView topLeftCell="A68" workbookViewId="0">
      <selection activeCell="E65" sqref="E65"/>
    </sheetView>
  </sheetViews>
  <sheetFormatPr baseColWidth="10" defaultRowHeight="15"/>
  <cols>
    <col min="1" max="1" width="32" bestFit="1" customWidth="1"/>
    <col min="2" max="4" width="15.5703125" customWidth="1"/>
    <col min="5" max="5" width="12.85546875" customWidth="1"/>
    <col min="7" max="7" width="21.28515625" bestFit="1" customWidth="1"/>
    <col min="8" max="8" width="16.42578125" bestFit="1" customWidth="1"/>
    <col min="9" max="9" width="13.85546875" bestFit="1" customWidth="1"/>
    <col min="10" max="10" width="21.28515625" customWidth="1"/>
    <col min="11" max="11" width="19.42578125" bestFit="1" customWidth="1"/>
    <col min="12" max="12" width="13.140625" customWidth="1"/>
    <col min="13" max="14" width="14.28515625" bestFit="1" customWidth="1"/>
    <col min="15" max="15" width="14.5703125" bestFit="1" customWidth="1"/>
    <col min="16" max="19" width="13.140625" customWidth="1"/>
  </cols>
  <sheetData>
    <row r="1" spans="1:16" ht="15.75" thickBot="1">
      <c r="A1" s="334" t="str">
        <f>'Evolución Presupuestaria'!A1:C1</f>
        <v xml:space="preserve">PLAN ECONOMICO FINANCIERO DEL MUNICIPIO DE </v>
      </c>
      <c r="B1" s="334"/>
      <c r="C1" s="313" t="str">
        <f>'Evolución Presupuestaria'!D1</f>
        <v>_____________</v>
      </c>
      <c r="D1" s="316"/>
      <c r="E1" s="4"/>
      <c r="F1" s="4"/>
      <c r="G1" s="3"/>
      <c r="H1" s="3"/>
      <c r="I1" s="2"/>
      <c r="J1" s="2"/>
      <c r="K1" s="2"/>
      <c r="L1" s="2"/>
    </row>
    <row r="2" spans="1:16" ht="15.75" thickBot="1">
      <c r="A2" s="135" t="s">
        <v>20</v>
      </c>
      <c r="B2" s="284">
        <f>'Evolución Presupuestaria'!B2</f>
        <v>2025</v>
      </c>
    </row>
    <row r="3" spans="1:16">
      <c r="A3" s="105"/>
      <c r="B3" s="105"/>
      <c r="C3" s="106"/>
      <c r="D3" s="106"/>
      <c r="E3" s="106"/>
      <c r="G3" t="s">
        <v>96</v>
      </c>
    </row>
    <row r="4" spans="1:16" ht="18">
      <c r="A4" s="326" t="s">
        <v>92</v>
      </c>
      <c r="B4" s="326"/>
      <c r="C4" s="326"/>
      <c r="D4" s="326"/>
      <c r="E4" s="326"/>
      <c r="F4" s="104"/>
      <c r="G4" t="s">
        <v>97</v>
      </c>
    </row>
    <row r="5" spans="1:16" ht="18">
      <c r="A5" s="81"/>
      <c r="B5" s="81"/>
      <c r="C5" s="81"/>
      <c r="D5" s="81"/>
      <c r="E5" s="81"/>
      <c r="F5" s="81"/>
      <c r="G5" s="104"/>
      <c r="I5" s="332">
        <f>$B$2-3</f>
        <v>2022</v>
      </c>
      <c r="J5" s="335"/>
      <c r="K5" s="332">
        <f>+I5+1</f>
        <v>2023</v>
      </c>
      <c r="L5" s="335"/>
      <c r="M5" s="332">
        <f>+K5+1</f>
        <v>2024</v>
      </c>
      <c r="N5" s="333"/>
      <c r="O5" s="329">
        <f>+M5+1</f>
        <v>2025</v>
      </c>
      <c r="P5" s="330"/>
    </row>
    <row r="6" spans="1:16">
      <c r="E6" s="69" t="s">
        <v>89</v>
      </c>
      <c r="G6" s="120" t="s">
        <v>98</v>
      </c>
      <c r="H6" s="121" t="s">
        <v>99</v>
      </c>
      <c r="I6" s="110" t="s">
        <v>106</v>
      </c>
      <c r="J6" s="111" t="s">
        <v>96</v>
      </c>
      <c r="K6" s="110" t="s">
        <v>106</v>
      </c>
      <c r="L6" s="111" t="s">
        <v>96</v>
      </c>
      <c r="M6" s="110" t="s">
        <v>106</v>
      </c>
      <c r="N6" s="111" t="s">
        <v>96</v>
      </c>
      <c r="O6" s="127" t="s">
        <v>106</v>
      </c>
      <c r="P6" s="128" t="s">
        <v>96</v>
      </c>
    </row>
    <row r="7" spans="1:16">
      <c r="A7" s="110" t="s">
        <v>68</v>
      </c>
      <c r="B7" s="111">
        <f>$B$2-3</f>
        <v>2022</v>
      </c>
      <c r="C7" s="111">
        <f>+B7+1</f>
        <v>2023</v>
      </c>
      <c r="D7" s="111">
        <f>+C7+1</f>
        <v>2024</v>
      </c>
      <c r="E7" s="69">
        <f>+D7+1</f>
        <v>2025</v>
      </c>
      <c r="G7" s="122" t="s">
        <v>100</v>
      </c>
      <c r="H7" s="123">
        <v>0</v>
      </c>
      <c r="I7" s="289">
        <v>1000</v>
      </c>
      <c r="J7" s="129">
        <f t="shared" ref="J7:J12" si="0">I7*$H7</f>
        <v>0</v>
      </c>
      <c r="K7" s="289"/>
      <c r="L7" s="129">
        <f t="shared" ref="L7:L12" si="1">K7*$H7</f>
        <v>0</v>
      </c>
      <c r="M7" s="289"/>
      <c r="N7" s="129">
        <f t="shared" ref="N7:N12" si="2">M7*$H7</f>
        <v>0</v>
      </c>
      <c r="O7" s="289">
        <v>500000</v>
      </c>
      <c r="P7" s="129">
        <f t="shared" ref="P7:P12" si="3">O7*$H7</f>
        <v>0</v>
      </c>
    </row>
    <row r="8" spans="1:16">
      <c r="A8" s="97" t="s">
        <v>69</v>
      </c>
      <c r="B8" s="285">
        <v>191815.4</v>
      </c>
      <c r="C8" s="285">
        <v>936254.22</v>
      </c>
      <c r="D8" s="285">
        <v>496727.68</v>
      </c>
      <c r="E8" s="285">
        <v>500000</v>
      </c>
      <c r="G8" s="122" t="s">
        <v>101</v>
      </c>
      <c r="H8" s="123">
        <v>0.25</v>
      </c>
      <c r="I8" s="290">
        <v>1000</v>
      </c>
      <c r="J8" s="130">
        <f t="shared" si="0"/>
        <v>250</v>
      </c>
      <c r="K8" s="290">
        <v>1000</v>
      </c>
      <c r="L8" s="130">
        <f t="shared" si="1"/>
        <v>250</v>
      </c>
      <c r="M8" s="290"/>
      <c r="N8" s="130">
        <f t="shared" si="2"/>
        <v>0</v>
      </c>
      <c r="O8" s="290">
        <v>100000</v>
      </c>
      <c r="P8" s="130">
        <f t="shared" si="3"/>
        <v>25000</v>
      </c>
    </row>
    <row r="9" spans="1:16">
      <c r="A9" s="97" t="s">
        <v>70</v>
      </c>
      <c r="B9" s="285">
        <v>104156.11</v>
      </c>
      <c r="C9" s="285">
        <v>134482.42000000001</v>
      </c>
      <c r="D9" s="285">
        <v>774247.21</v>
      </c>
      <c r="E9" s="285">
        <v>600000</v>
      </c>
      <c r="G9" s="124" t="s">
        <v>102</v>
      </c>
      <c r="H9" s="123">
        <v>0.5</v>
      </c>
      <c r="I9" s="290">
        <v>1000</v>
      </c>
      <c r="J9" s="130">
        <f t="shared" si="0"/>
        <v>500</v>
      </c>
      <c r="K9" s="290"/>
      <c r="L9" s="130">
        <f t="shared" si="1"/>
        <v>0</v>
      </c>
      <c r="M9" s="290">
        <v>1000</v>
      </c>
      <c r="N9" s="130">
        <f t="shared" si="2"/>
        <v>500</v>
      </c>
      <c r="O9" s="290">
        <v>100000</v>
      </c>
      <c r="P9" s="130">
        <f t="shared" si="3"/>
        <v>50000</v>
      </c>
    </row>
    <row r="10" spans="1:16">
      <c r="A10" s="97" t="s">
        <v>91</v>
      </c>
      <c r="B10" s="285">
        <v>0</v>
      </c>
      <c r="C10" s="285">
        <v>0</v>
      </c>
      <c r="D10" s="285">
        <v>0</v>
      </c>
      <c r="E10" s="285">
        <v>0</v>
      </c>
      <c r="G10" s="124" t="s">
        <v>103</v>
      </c>
      <c r="H10" s="123">
        <v>0.6</v>
      </c>
      <c r="I10" s="290">
        <v>1000</v>
      </c>
      <c r="J10" s="130">
        <f t="shared" si="0"/>
        <v>600</v>
      </c>
      <c r="K10" s="290"/>
      <c r="L10" s="130">
        <f t="shared" si="1"/>
        <v>0</v>
      </c>
      <c r="M10" s="290"/>
      <c r="N10" s="130">
        <f t="shared" si="2"/>
        <v>0</v>
      </c>
      <c r="O10" s="290">
        <v>100000</v>
      </c>
      <c r="P10" s="130">
        <f t="shared" si="3"/>
        <v>60000</v>
      </c>
    </row>
    <row r="11" spans="1:16">
      <c r="A11" s="97" t="s">
        <v>71</v>
      </c>
      <c r="B11" s="285">
        <v>25365.41</v>
      </c>
      <c r="C11" s="285">
        <v>12364.13</v>
      </c>
      <c r="D11" s="285">
        <v>40509.54</v>
      </c>
      <c r="E11" s="285">
        <v>30000</v>
      </c>
      <c r="G11" s="124" t="s">
        <v>104</v>
      </c>
      <c r="H11" s="123">
        <v>0.9</v>
      </c>
      <c r="I11" s="290">
        <v>1000</v>
      </c>
      <c r="J11" s="130">
        <f t="shared" si="0"/>
        <v>900</v>
      </c>
      <c r="K11" s="290"/>
      <c r="L11" s="130">
        <f t="shared" si="1"/>
        <v>0</v>
      </c>
      <c r="M11" s="290"/>
      <c r="N11" s="130">
        <f t="shared" si="2"/>
        <v>0</v>
      </c>
      <c r="O11" s="290">
        <v>100000</v>
      </c>
      <c r="P11" s="130">
        <f t="shared" si="3"/>
        <v>90000</v>
      </c>
    </row>
    <row r="12" spans="1:16">
      <c r="A12" s="97" t="s">
        <v>72</v>
      </c>
      <c r="B12" s="285">
        <v>0</v>
      </c>
      <c r="C12" s="285">
        <v>0</v>
      </c>
      <c r="D12" s="285">
        <v>0</v>
      </c>
      <c r="E12" s="285"/>
      <c r="G12" s="125" t="s">
        <v>105</v>
      </c>
      <c r="H12" s="126">
        <v>1</v>
      </c>
      <c r="I12" s="291">
        <v>1000</v>
      </c>
      <c r="J12" s="131">
        <f t="shared" si="0"/>
        <v>1000</v>
      </c>
      <c r="K12" s="291"/>
      <c r="L12" s="131">
        <f t="shared" si="1"/>
        <v>0</v>
      </c>
      <c r="M12" s="291"/>
      <c r="N12" s="131">
        <f t="shared" si="2"/>
        <v>0</v>
      </c>
      <c r="O12" s="291">
        <v>374247.21</v>
      </c>
      <c r="P12" s="131">
        <f t="shared" si="3"/>
        <v>374247.21</v>
      </c>
    </row>
    <row r="13" spans="1:16">
      <c r="A13" s="98" t="s">
        <v>73</v>
      </c>
      <c r="B13" s="172">
        <f>SUM(B8:B11)-B12</f>
        <v>321336.92</v>
      </c>
      <c r="C13" s="172">
        <f>SUM(C8:C11)-C12</f>
        <v>1083100.7699999998</v>
      </c>
      <c r="D13" s="172">
        <f>SUM(D8:D11)-D12</f>
        <v>1311484.43</v>
      </c>
      <c r="E13" s="172">
        <f>SUM(E8:E11)-E12</f>
        <v>1130000</v>
      </c>
      <c r="I13" s="132" t="s">
        <v>107</v>
      </c>
      <c r="J13" s="134">
        <f>SUM(J7:J12)</f>
        <v>3250</v>
      </c>
      <c r="K13" s="132" t="s">
        <v>107</v>
      </c>
      <c r="L13" s="134">
        <f>SUM(L7:L12)</f>
        <v>250</v>
      </c>
      <c r="M13" s="132" t="s">
        <v>107</v>
      </c>
      <c r="N13" s="134">
        <f>SUM(N7:N12)</f>
        <v>500</v>
      </c>
      <c r="O13" s="133" t="s">
        <v>107</v>
      </c>
      <c r="P13" s="134">
        <f>SUM(P7:P12)</f>
        <v>599247.21</v>
      </c>
    </row>
    <row r="14" spans="1:16">
      <c r="A14" s="99" t="s">
        <v>74</v>
      </c>
      <c r="B14" s="174">
        <f>+B13/'Evolución Presupuestaria'!C48</f>
        <v>0.14383641620421611</v>
      </c>
      <c r="C14" s="174">
        <f>+C13/'Evolución Presupuestaria'!E48</f>
        <v>0.46680804706852652</v>
      </c>
      <c r="D14" s="174">
        <f>+D13/'Evolución Presupuestaria'!G48</f>
        <v>0.69460215266515435</v>
      </c>
      <c r="E14" s="174">
        <f>+E13/'Evolución Presupuestaria'!I48</f>
        <v>0.70846394984326022</v>
      </c>
    </row>
    <row r="15" spans="1:16">
      <c r="A15" s="99" t="s">
        <v>75</v>
      </c>
      <c r="B15" s="174" t="s">
        <v>76</v>
      </c>
      <c r="C15" s="173">
        <f>(C13/B13)-1</f>
        <v>2.3706079276542509</v>
      </c>
      <c r="D15" s="173">
        <f>(D13/C13)-1</f>
        <v>0.21086095248552006</v>
      </c>
      <c r="E15" s="173">
        <f>(E13/D13)-1</f>
        <v>-0.13838092610828778</v>
      </c>
      <c r="G15" s="331" t="s">
        <v>108</v>
      </c>
      <c r="H15" s="331"/>
      <c r="I15" s="331"/>
      <c r="J15" s="331"/>
      <c r="K15" s="331"/>
      <c r="L15" s="331"/>
      <c r="M15" s="331"/>
      <c r="N15" s="331"/>
      <c r="O15" s="331"/>
      <c r="P15" s="331"/>
    </row>
    <row r="16" spans="1:16">
      <c r="A16" s="97"/>
      <c r="B16" s="115"/>
      <c r="C16" s="115"/>
      <c r="D16" s="115"/>
      <c r="E16" s="115"/>
      <c r="G16" s="331" t="s">
        <v>109</v>
      </c>
      <c r="H16" s="331"/>
      <c r="I16" s="331"/>
      <c r="J16" s="331"/>
      <c r="K16" s="331"/>
      <c r="L16" s="331"/>
      <c r="M16" s="331"/>
      <c r="N16" s="331"/>
      <c r="O16" s="331"/>
      <c r="P16" s="331"/>
    </row>
    <row r="17" spans="1:16">
      <c r="A17" s="97" t="s">
        <v>77</v>
      </c>
      <c r="B17" s="286">
        <v>294347.63</v>
      </c>
      <c r="C17" s="286">
        <v>707502.3</v>
      </c>
      <c r="D17" s="286">
        <v>481005.57</v>
      </c>
      <c r="E17" s="286">
        <v>300000</v>
      </c>
      <c r="G17" s="331" t="s">
        <v>110</v>
      </c>
      <c r="H17" s="331"/>
      <c r="I17" s="331"/>
      <c r="J17" s="331"/>
      <c r="K17" s="331"/>
      <c r="L17" s="331"/>
      <c r="M17" s="331"/>
      <c r="N17" s="331"/>
      <c r="O17" s="331"/>
      <c r="P17" s="331"/>
    </row>
    <row r="18" spans="1:16">
      <c r="A18" s="97" t="s">
        <v>78</v>
      </c>
      <c r="B18" s="286">
        <v>14028.62</v>
      </c>
      <c r="C18" s="286">
        <v>64765.15</v>
      </c>
      <c r="D18" s="286">
        <v>195513.56</v>
      </c>
      <c r="E18" s="286">
        <v>190000</v>
      </c>
    </row>
    <row r="19" spans="1:16">
      <c r="A19" s="97" t="s">
        <v>79</v>
      </c>
      <c r="B19" s="286"/>
      <c r="C19" s="286">
        <v>0</v>
      </c>
      <c r="D19" s="286">
        <v>0</v>
      </c>
      <c r="E19" s="286">
        <v>0</v>
      </c>
    </row>
    <row r="20" spans="1:16">
      <c r="A20" s="97" t="s">
        <v>80</v>
      </c>
      <c r="B20" s="286">
        <v>64763.63</v>
      </c>
      <c r="C20" s="286">
        <v>178653.87</v>
      </c>
      <c r="D20" s="286">
        <v>92178.75</v>
      </c>
      <c r="E20" s="286">
        <v>90000</v>
      </c>
    </row>
    <row r="21" spans="1:16">
      <c r="A21" s="97" t="s">
        <v>81</v>
      </c>
      <c r="B21" s="286">
        <v>0</v>
      </c>
      <c r="C21" s="286">
        <v>19952.669999999998</v>
      </c>
      <c r="D21" s="286">
        <v>0</v>
      </c>
      <c r="E21" s="286">
        <v>0</v>
      </c>
    </row>
    <row r="22" spans="1:16">
      <c r="A22" s="98" t="s">
        <v>82</v>
      </c>
      <c r="B22" s="164">
        <f>SUM(B17:B20)-B21</f>
        <v>373139.88</v>
      </c>
      <c r="C22" s="164">
        <f>SUM(C17:C20)-C21</f>
        <v>930968.65</v>
      </c>
      <c r="D22" s="164">
        <f>SUM(D17:D20)-D21</f>
        <v>768697.88</v>
      </c>
      <c r="E22" s="164">
        <f>SUM(E17:E20)-E21</f>
        <v>580000</v>
      </c>
    </row>
    <row r="23" spans="1:16">
      <c r="A23" s="99" t="s">
        <v>83</v>
      </c>
      <c r="B23" s="174">
        <f>+B22/'Evolución Presupuestaria'!C22</f>
        <v>0.17646463113540989</v>
      </c>
      <c r="C23" s="174">
        <f>+C22/'Evolución Presupuestaria'!E22</f>
        <v>0.42926591884826637</v>
      </c>
      <c r="D23" s="174">
        <f>+D22/'Evolución Presupuestaria'!G22</f>
        <v>0.51558687752052723</v>
      </c>
      <c r="E23" s="174">
        <f>+E22/'Evolución Presupuestaria'!I22</f>
        <v>0.41428571428571431</v>
      </c>
    </row>
    <row r="24" spans="1:16">
      <c r="A24" s="99" t="s">
        <v>84</v>
      </c>
      <c r="B24" s="174"/>
      <c r="C24" s="174">
        <f>(C22/B22)-1</f>
        <v>1.4949588610040823</v>
      </c>
      <c r="D24" s="174">
        <f>(D22/C22)-1</f>
        <v>-0.17430315188379331</v>
      </c>
      <c r="E24" s="174">
        <f>(E22/D22)-1</f>
        <v>-0.24547729987235034</v>
      </c>
    </row>
    <row r="25" spans="1:16">
      <c r="A25" s="101"/>
      <c r="B25" s="117"/>
      <c r="C25" s="117"/>
      <c r="D25" s="117"/>
      <c r="E25" s="117"/>
    </row>
    <row r="26" spans="1:16">
      <c r="A26" s="97" t="s">
        <v>85</v>
      </c>
      <c r="B26" s="286">
        <v>62521.65</v>
      </c>
      <c r="C26" s="286">
        <v>8009.89</v>
      </c>
      <c r="D26" s="286">
        <v>8565.7000000000007</v>
      </c>
      <c r="E26" s="286">
        <v>8000</v>
      </c>
    </row>
    <row r="27" spans="1:16" hidden="1">
      <c r="A27" s="101"/>
      <c r="B27" s="167"/>
      <c r="C27" s="167"/>
      <c r="D27" s="167"/>
      <c r="E27" s="167"/>
    </row>
    <row r="28" spans="1:16">
      <c r="A28" s="98" t="s">
        <v>86</v>
      </c>
      <c r="B28" s="164">
        <f>B13-B22+B26</f>
        <v>10718.689999999981</v>
      </c>
      <c r="C28" s="164">
        <f>C13-C22+C26</f>
        <v>160142.00999999978</v>
      </c>
      <c r="D28" s="164">
        <f>D13-D22+D26</f>
        <v>551352.24999999988</v>
      </c>
      <c r="E28" s="164">
        <f>E13-E22+E26</f>
        <v>558000</v>
      </c>
    </row>
    <row r="29" spans="1:16">
      <c r="A29" s="102"/>
      <c r="B29" s="118"/>
      <c r="C29" s="118"/>
      <c r="D29" s="118"/>
      <c r="E29" s="118"/>
    </row>
    <row r="30" spans="1:16">
      <c r="A30" s="97" t="s">
        <v>87</v>
      </c>
      <c r="B30" s="287">
        <v>79912.899999999994</v>
      </c>
      <c r="C30" s="287">
        <v>84948.67</v>
      </c>
      <c r="D30" s="287">
        <v>83868.75</v>
      </c>
      <c r="E30" s="287">
        <f>P13</f>
        <v>599247.21</v>
      </c>
    </row>
    <row r="31" spans="1:16" ht="23.25">
      <c r="A31" s="112" t="s">
        <v>111</v>
      </c>
      <c r="B31" s="287">
        <v>51540.89</v>
      </c>
      <c r="C31" s="287">
        <v>0</v>
      </c>
      <c r="D31" s="287">
        <v>0</v>
      </c>
      <c r="E31" s="287">
        <v>0</v>
      </c>
    </row>
    <row r="32" spans="1:16">
      <c r="A32" s="101"/>
      <c r="B32" s="117"/>
      <c r="C32" s="117"/>
      <c r="D32" s="117"/>
      <c r="E32" s="117"/>
    </row>
    <row r="33" spans="1:5">
      <c r="A33" s="98" t="s">
        <v>88</v>
      </c>
      <c r="B33" s="164">
        <f>B28-B30-B31</f>
        <v>-120735.10000000002</v>
      </c>
      <c r="C33" s="164">
        <f>C28-C30-C31</f>
        <v>75193.339999999778</v>
      </c>
      <c r="D33" s="164">
        <f>D28-D30-D31</f>
        <v>467483.49999999988</v>
      </c>
      <c r="E33" s="164">
        <f>E28-E30-E31</f>
        <v>-41247.209999999963</v>
      </c>
    </row>
    <row r="34" spans="1:5">
      <c r="A34" s="99" t="s">
        <v>75</v>
      </c>
      <c r="B34" s="175" t="s">
        <v>76</v>
      </c>
      <c r="C34" s="174">
        <f>(C33/B33)-1</f>
        <v>-1.6227960220350153</v>
      </c>
      <c r="D34" s="174">
        <f>(D33/C33)-1</f>
        <v>5.2170865132470681</v>
      </c>
      <c r="E34" s="174">
        <f>(E33/D33)-1</f>
        <v>-1.0882324402893364</v>
      </c>
    </row>
    <row r="35" spans="1:5">
      <c r="B35" s="119"/>
      <c r="C35" s="119"/>
      <c r="D35" s="119"/>
      <c r="E35" s="119"/>
    </row>
    <row r="36" spans="1:5" ht="33.75">
      <c r="A36" s="113" t="s">
        <v>93</v>
      </c>
      <c r="B36" s="288">
        <v>0</v>
      </c>
      <c r="C36" s="288">
        <v>69420.41</v>
      </c>
      <c r="D36" s="288">
        <v>0</v>
      </c>
      <c r="E36" s="288">
        <v>2000</v>
      </c>
    </row>
    <row r="37" spans="1:5" ht="23.25">
      <c r="A37" s="112" t="s">
        <v>94</v>
      </c>
      <c r="B37" s="288">
        <v>589.89</v>
      </c>
      <c r="C37" s="288">
        <v>589.89</v>
      </c>
      <c r="D37" s="288">
        <v>0</v>
      </c>
      <c r="E37" s="288">
        <v>300</v>
      </c>
    </row>
    <row r="38" spans="1:5">
      <c r="A38" s="101"/>
      <c r="B38" s="163"/>
      <c r="C38" s="163"/>
      <c r="D38" s="163"/>
      <c r="E38" s="163"/>
    </row>
    <row r="39" spans="1:5" ht="23.25">
      <c r="A39" s="114" t="s">
        <v>95</v>
      </c>
      <c r="B39" s="166">
        <f>B33-B36-B37</f>
        <v>-121324.99000000002</v>
      </c>
      <c r="C39" s="166">
        <f>C33-C36-C37</f>
        <v>5183.0399999997744</v>
      </c>
      <c r="D39" s="166">
        <f>D33-D36-D37</f>
        <v>467483.49999999988</v>
      </c>
      <c r="E39" s="166">
        <f>E33-E36-E37</f>
        <v>-43547.209999999963</v>
      </c>
    </row>
    <row r="40" spans="1:5" hidden="1">
      <c r="A40" s="99" t="s">
        <v>75</v>
      </c>
      <c r="B40" s="116" t="s">
        <v>76</v>
      </c>
      <c r="C40" s="100">
        <f>(C39/B39)-1</f>
        <v>-1.04272030024482</v>
      </c>
      <c r="D40" s="100">
        <f>(D39/C39)-1</f>
        <v>89.19484703957913</v>
      </c>
      <c r="E40" s="100">
        <f>(E39/D39)-1</f>
        <v>-1.0931524000312309</v>
      </c>
    </row>
    <row r="44" spans="1:5" ht="18">
      <c r="A44" s="326" t="s">
        <v>124</v>
      </c>
      <c r="B44" s="326"/>
      <c r="C44" s="326"/>
      <c r="D44" s="326"/>
      <c r="E44" s="326"/>
    </row>
    <row r="45" spans="1:5">
      <c r="E45" s="69" t="s">
        <v>89</v>
      </c>
    </row>
    <row r="46" spans="1:5">
      <c r="A46" s="111" t="s">
        <v>113</v>
      </c>
      <c r="B46" s="111">
        <f>$B$2-3</f>
        <v>2022</v>
      </c>
      <c r="C46" s="111">
        <f>+B46+1</f>
        <v>2023</v>
      </c>
      <c r="D46" s="111">
        <f>+C46+1</f>
        <v>2024</v>
      </c>
      <c r="E46" s="143">
        <f>+D46+1</f>
        <v>2025</v>
      </c>
    </row>
    <row r="47" spans="1:5">
      <c r="A47" s="144" t="s">
        <v>118</v>
      </c>
      <c r="B47" s="168">
        <f>'Evolución Presupuestaria'!C64+'Evolución Presupuestaria'!C69</f>
        <v>17644.34</v>
      </c>
      <c r="C47" s="168">
        <f>'Evolución Presupuestaria'!D64+'Evolución Presupuestaria'!D69</f>
        <v>31933.370000000003</v>
      </c>
      <c r="D47" s="168">
        <f>'Evolución Presupuestaria'!E64+'Evolución Presupuestaria'!E69</f>
        <v>58566.97</v>
      </c>
      <c r="E47" s="168">
        <f>'Evolución Presupuestaria'!F64+'Evolución Presupuestaria'!F69</f>
        <v>20000</v>
      </c>
    </row>
    <row r="48" spans="1:5">
      <c r="A48" s="144" t="s">
        <v>119</v>
      </c>
      <c r="B48" s="168">
        <f>'Evolución Presupuestaria'!C61</f>
        <v>1725012.0599999998</v>
      </c>
      <c r="C48" s="168">
        <f>'Evolución Presupuestaria'!D61</f>
        <v>1963438.39</v>
      </c>
      <c r="D48" s="168">
        <f>'Evolución Presupuestaria'!E61</f>
        <v>1406943.71</v>
      </c>
      <c r="E48" s="168">
        <f>'Evolución Presupuestaria'!F61</f>
        <v>1415000</v>
      </c>
    </row>
    <row r="49" spans="1:15">
      <c r="A49" s="145" t="s">
        <v>120</v>
      </c>
      <c r="B49" s="162">
        <f>B47/B48</f>
        <v>1.0228531387774763E-2</v>
      </c>
      <c r="C49" s="162">
        <f>C47/C48</f>
        <v>1.6264004087238004E-2</v>
      </c>
      <c r="D49" s="162">
        <f>D47/D48</f>
        <v>4.1627088264959797E-2</v>
      </c>
      <c r="E49" s="162">
        <f>E47/E48</f>
        <v>1.4134275618374558E-2</v>
      </c>
    </row>
    <row r="50" spans="1:15">
      <c r="A50" s="144" t="s">
        <v>121</v>
      </c>
      <c r="B50" s="176" t="s">
        <v>76</v>
      </c>
      <c r="C50" s="153">
        <f>C49-B49</f>
        <v>6.0354726994632409E-3</v>
      </c>
      <c r="D50" s="153">
        <f>D49-C49</f>
        <v>2.5363084177721793E-2</v>
      </c>
      <c r="E50" s="153">
        <f>E49-D49</f>
        <v>-2.7492812646585239E-2</v>
      </c>
    </row>
    <row r="51" spans="1:15">
      <c r="A51" s="144" t="s">
        <v>122</v>
      </c>
      <c r="B51" s="177">
        <f>(25-B49*100)/100</f>
        <v>0.23977146861222523</v>
      </c>
      <c r="C51" s="177">
        <f>(25-C49*100)/100</f>
        <v>0.23373599591276201</v>
      </c>
      <c r="D51" s="177">
        <f>(25-D49*100)/100</f>
        <v>0.20837291173504022</v>
      </c>
      <c r="E51" s="177">
        <f>(25-E49*100)/100</f>
        <v>0.23586572438162545</v>
      </c>
    </row>
    <row r="52" spans="1:15">
      <c r="A52" s="144" t="s">
        <v>123</v>
      </c>
      <c r="B52" s="168">
        <f>B51*B48</f>
        <v>413608.67499999993</v>
      </c>
      <c r="C52" s="168">
        <f>C51*C48</f>
        <v>458926.22749999998</v>
      </c>
      <c r="D52" s="168">
        <f>D51*D48</f>
        <v>293168.95750000002</v>
      </c>
      <c r="E52" s="168">
        <f>E51*E48</f>
        <v>333750</v>
      </c>
    </row>
    <row r="55" spans="1:15" ht="18">
      <c r="A55" s="326" t="s">
        <v>128</v>
      </c>
      <c r="B55" s="326"/>
      <c r="C55" s="326"/>
      <c r="D55" s="326"/>
      <c r="E55" s="326"/>
      <c r="G55" s="326" t="s">
        <v>135</v>
      </c>
      <c r="H55" s="326"/>
      <c r="I55" s="326"/>
      <c r="J55" s="326"/>
      <c r="K55" s="326"/>
    </row>
    <row r="56" spans="1:15" ht="18">
      <c r="A56" s="81"/>
      <c r="B56" s="81"/>
      <c r="C56" s="81"/>
      <c r="D56" s="81"/>
      <c r="E56" s="81"/>
    </row>
    <row r="57" spans="1:15">
      <c r="E57" s="69" t="s">
        <v>89</v>
      </c>
      <c r="G57" s="158">
        <f>E58</f>
        <v>2025</v>
      </c>
      <c r="M57" s="156" t="s">
        <v>141</v>
      </c>
      <c r="N57" s="298">
        <v>1.2E-2</v>
      </c>
    </row>
    <row r="58" spans="1:15">
      <c r="A58" s="111" t="s">
        <v>113</v>
      </c>
      <c r="B58" s="111">
        <f>B46</f>
        <v>2022</v>
      </c>
      <c r="C58" s="111">
        <f>C46</f>
        <v>2023</v>
      </c>
      <c r="D58" s="111">
        <f>D46</f>
        <v>2024</v>
      </c>
      <c r="E58" s="143">
        <f>E46</f>
        <v>2025</v>
      </c>
      <c r="G58" s="155" t="s">
        <v>136</v>
      </c>
      <c r="H58" s="155" t="s">
        <v>144</v>
      </c>
      <c r="I58" s="155" t="s">
        <v>186</v>
      </c>
      <c r="J58" s="155" t="s">
        <v>137</v>
      </c>
      <c r="K58" s="155" t="s">
        <v>138</v>
      </c>
      <c r="L58" s="155" t="s">
        <v>139</v>
      </c>
      <c r="M58" s="155" t="s">
        <v>140</v>
      </c>
      <c r="N58" s="155" t="s">
        <v>140</v>
      </c>
      <c r="O58" s="155" t="s">
        <v>142</v>
      </c>
    </row>
    <row r="59" spans="1:15">
      <c r="A59" s="144" t="s">
        <v>125</v>
      </c>
      <c r="B59" s="169">
        <f>'Evolución Presupuestaria'!C61</f>
        <v>1725012.0599999998</v>
      </c>
      <c r="C59" s="169">
        <f>'Evolución Presupuestaria'!D61</f>
        <v>1963438.39</v>
      </c>
      <c r="D59" s="169">
        <f>'Evolución Presupuestaria'!E61</f>
        <v>1406943.71</v>
      </c>
      <c r="E59" s="169">
        <f>'Evolución Presupuestaria'!F61</f>
        <v>1415000</v>
      </c>
      <c r="G59" s="294" t="s">
        <v>143</v>
      </c>
      <c r="H59" s="295">
        <v>115584.52</v>
      </c>
      <c r="I59" s="296">
        <v>41615</v>
      </c>
      <c r="J59" s="296">
        <v>43989</v>
      </c>
      <c r="K59" s="294">
        <f>YEARFRAC(I59,J59,)</f>
        <v>6.5</v>
      </c>
      <c r="L59" s="294">
        <v>4</v>
      </c>
      <c r="M59" s="294" t="s">
        <v>145</v>
      </c>
      <c r="N59" s="294">
        <v>1.72</v>
      </c>
      <c r="O59" s="223">
        <f>PMT(N59/(100*L59),K59*L59,-H59)*L59</f>
        <v>18832.943673055459</v>
      </c>
    </row>
    <row r="60" spans="1:15" ht="23.25">
      <c r="A60" s="152" t="s">
        <v>133</v>
      </c>
      <c r="B60" s="292"/>
      <c r="C60" s="292"/>
      <c r="D60" s="292"/>
      <c r="E60" s="292"/>
      <c r="G60" s="294" t="s">
        <v>147</v>
      </c>
      <c r="H60" s="295">
        <v>39763.15</v>
      </c>
      <c r="I60" s="296">
        <v>41630</v>
      </c>
      <c r="J60" s="296">
        <v>44004</v>
      </c>
      <c r="K60" s="294">
        <f t="shared" ref="K60:K65" si="4">YEARFRAC(I60,J60,)</f>
        <v>6.5</v>
      </c>
      <c r="L60" s="294">
        <v>12</v>
      </c>
      <c r="M60" s="294" t="s">
        <v>151</v>
      </c>
      <c r="N60" s="294">
        <v>1.95</v>
      </c>
      <c r="O60" s="223">
        <f>PMT(N60/(100*L60),K60*L60,-H60)*L60</f>
        <v>6518.2485858861219</v>
      </c>
    </row>
    <row r="61" spans="1:15" ht="23.25">
      <c r="A61" s="160" t="s">
        <v>134</v>
      </c>
      <c r="B61" s="170">
        <f>B59-B60</f>
        <v>1725012.0599999998</v>
      </c>
      <c r="C61" s="170">
        <f>C59-C60</f>
        <v>1963438.39</v>
      </c>
      <c r="D61" s="170">
        <f>D59-D60</f>
        <v>1406943.71</v>
      </c>
      <c r="E61" s="170">
        <f>E59-E60</f>
        <v>1415000</v>
      </c>
      <c r="G61" s="294" t="s">
        <v>148</v>
      </c>
      <c r="H61" s="295">
        <v>5579.34</v>
      </c>
      <c r="I61" s="296">
        <v>41614</v>
      </c>
      <c r="J61" s="296">
        <v>43257</v>
      </c>
      <c r="K61" s="294">
        <f t="shared" si="4"/>
        <v>4.5</v>
      </c>
      <c r="L61" s="294">
        <v>1</v>
      </c>
      <c r="M61" s="294" t="s">
        <v>152</v>
      </c>
      <c r="N61" s="294">
        <v>5.25</v>
      </c>
      <c r="O61" s="223">
        <f>PMT(N61/(100*L61),K61*L61,-H61)*L61</f>
        <v>1424.1951463049575</v>
      </c>
    </row>
    <row r="62" spans="1:15">
      <c r="A62" s="159" t="s">
        <v>126</v>
      </c>
      <c r="B62" s="170">
        <f>'Evolución Presupuestaria'!C62+'Evolución Presupuestaria'!C63+'Evolución Presupuestaria'!C65</f>
        <v>1633645.3599999999</v>
      </c>
      <c r="C62" s="170">
        <f>'Evolución Presupuestaria'!D62+'Evolución Presupuestaria'!D63+'Evolución Presupuestaria'!D65</f>
        <v>1809251.55</v>
      </c>
      <c r="D62" s="170">
        <f>'Evolución Presupuestaria'!E62+'Evolución Presupuestaria'!E63+'Evolución Presupuestaria'!E65</f>
        <v>1201459.72</v>
      </c>
      <c r="E62" s="170">
        <f>'Evolución Presupuestaria'!F62+'Evolución Presupuestaria'!F63+'Evolución Presupuestaria'!F65</f>
        <v>1180000</v>
      </c>
      <c r="G62" s="294" t="s">
        <v>149</v>
      </c>
      <c r="H62" s="295">
        <v>47632.47</v>
      </c>
      <c r="I62" s="296">
        <v>41619</v>
      </c>
      <c r="J62" s="296">
        <v>43262</v>
      </c>
      <c r="K62" s="294">
        <f t="shared" si="4"/>
        <v>4.5</v>
      </c>
      <c r="L62" s="294">
        <v>4</v>
      </c>
      <c r="M62" s="294" t="s">
        <v>153</v>
      </c>
      <c r="N62" s="294">
        <v>1.65</v>
      </c>
      <c r="O62" s="223">
        <f>PMT(N62/(100*L62),K62*L62,-H62)*L62</f>
        <v>11004.630312337684</v>
      </c>
    </row>
    <row r="63" spans="1:15">
      <c r="A63" s="159" t="s">
        <v>127</v>
      </c>
      <c r="B63" s="293">
        <f>B47</f>
        <v>17644.34</v>
      </c>
      <c r="C63" s="293">
        <f>C47</f>
        <v>31933.370000000003</v>
      </c>
      <c r="D63" s="293">
        <f>D47</f>
        <v>58566.97</v>
      </c>
      <c r="E63" s="293">
        <f>O66</f>
        <v>78505.855534610455</v>
      </c>
      <c r="G63" s="294" t="s">
        <v>150</v>
      </c>
      <c r="H63" s="295">
        <v>302490.32</v>
      </c>
      <c r="I63" s="296">
        <v>41639</v>
      </c>
      <c r="J63" s="296">
        <v>44561</v>
      </c>
      <c r="K63" s="294">
        <f t="shared" si="4"/>
        <v>8</v>
      </c>
      <c r="L63" s="294">
        <v>4</v>
      </c>
      <c r="M63" s="294" t="s">
        <v>154</v>
      </c>
      <c r="N63" s="294">
        <f>1.2+0.6257</f>
        <v>1.8256999999999999</v>
      </c>
      <c r="O63" s="223">
        <f>PMT(N63/(100*L63),K63*L63,-H63)*L63</f>
        <v>40725.837817026229</v>
      </c>
    </row>
    <row r="64" spans="1:15">
      <c r="A64" s="159" t="s">
        <v>155</v>
      </c>
      <c r="B64" s="170"/>
      <c r="C64" s="170"/>
      <c r="D64" s="170"/>
      <c r="E64" s="170"/>
      <c r="G64" s="294"/>
      <c r="H64" s="295"/>
      <c r="I64" s="296"/>
      <c r="J64" s="296"/>
      <c r="K64" s="294">
        <f t="shared" si="4"/>
        <v>0</v>
      </c>
      <c r="L64" s="294"/>
      <c r="M64" s="294"/>
      <c r="N64" s="294"/>
      <c r="O64" s="223"/>
    </row>
    <row r="65" spans="1:15" ht="15.75" thickBot="1">
      <c r="A65" s="145" t="s">
        <v>128</v>
      </c>
      <c r="B65" s="171">
        <f>B61-B62-B63+B64</f>
        <v>73722.359999999957</v>
      </c>
      <c r="C65" s="171">
        <f>C61-C62-C63+C64</f>
        <v>122253.46999999986</v>
      </c>
      <c r="D65" s="171">
        <f>D61-D62-D63+D64</f>
        <v>146917.01999999999</v>
      </c>
      <c r="E65" s="171">
        <f>E61-E62-E63+E64</f>
        <v>156494.14446538955</v>
      </c>
      <c r="G65" s="294"/>
      <c r="H65" s="295"/>
      <c r="I65" s="294"/>
      <c r="J65" s="294"/>
      <c r="K65" s="294">
        <f t="shared" si="4"/>
        <v>0</v>
      </c>
      <c r="L65" s="294"/>
      <c r="M65" s="294"/>
      <c r="N65" s="297"/>
      <c r="O65" s="224"/>
    </row>
    <row r="66" spans="1:15" ht="15.75" thickBot="1">
      <c r="A66" s="146" t="s">
        <v>129</v>
      </c>
      <c r="B66" s="147">
        <f>B65/B61</f>
        <v>4.2737301210520211E-2</v>
      </c>
      <c r="C66" s="147">
        <f>C65/C61</f>
        <v>6.2264989124512261E-2</v>
      </c>
      <c r="D66" s="147">
        <f>D65/D61</f>
        <v>0.10442281304914465</v>
      </c>
      <c r="E66" s="154">
        <f>E65/E61</f>
        <v>0.11059656852677706</v>
      </c>
      <c r="N66" s="157" t="s">
        <v>146</v>
      </c>
      <c r="O66" s="184">
        <f>SUM(O59:O65)</f>
        <v>78505.855534610455</v>
      </c>
    </row>
    <row r="67" spans="1:15">
      <c r="A67" s="144" t="s">
        <v>130</v>
      </c>
      <c r="B67" s="148" t="s">
        <v>76</v>
      </c>
      <c r="C67" s="149">
        <f>C66-B66</f>
        <v>1.9527687913992051E-2</v>
      </c>
      <c r="D67" s="149">
        <f>D66-C66</f>
        <v>4.2157823924632389E-2</v>
      </c>
      <c r="E67" s="149">
        <f>E66-D66</f>
        <v>6.1737554776324088E-3</v>
      </c>
    </row>
    <row r="68" spans="1:15">
      <c r="A68" s="150"/>
      <c r="B68" s="150"/>
      <c r="C68" s="150"/>
      <c r="D68" s="150"/>
      <c r="E68" s="151"/>
    </row>
    <row r="69" spans="1:15">
      <c r="A69" s="150" t="s">
        <v>131</v>
      </c>
      <c r="B69" s="150"/>
      <c r="C69" s="150"/>
      <c r="D69" s="150"/>
      <c r="E69" s="151"/>
    </row>
    <row r="70" spans="1:15">
      <c r="A70" s="150" t="s">
        <v>132</v>
      </c>
      <c r="B70" s="150"/>
      <c r="C70" s="150"/>
      <c r="D70" s="150"/>
      <c r="E70" s="150"/>
    </row>
    <row r="71" spans="1:15" ht="18" customHeight="1"/>
    <row r="88" spans="1:5" ht="18">
      <c r="A88" s="326" t="s">
        <v>156</v>
      </c>
      <c r="B88" s="326"/>
      <c r="C88" s="326"/>
      <c r="D88" s="326"/>
      <c r="E88" s="326"/>
    </row>
    <row r="89" spans="1:5" ht="18">
      <c r="A89" s="81"/>
      <c r="B89" s="81"/>
      <c r="C89" s="81"/>
      <c r="D89" s="81"/>
      <c r="E89" s="81"/>
    </row>
    <row r="90" spans="1:5">
      <c r="E90" s="69" t="s">
        <v>89</v>
      </c>
    </row>
    <row r="91" spans="1:5">
      <c r="A91" s="111" t="s">
        <v>113</v>
      </c>
      <c r="B91" s="111">
        <f>B58</f>
        <v>2022</v>
      </c>
      <c r="C91" s="111">
        <f>C58</f>
        <v>2023</v>
      </c>
      <c r="D91" s="111">
        <f>D58</f>
        <v>2024</v>
      </c>
      <c r="E91" s="69">
        <f>E58</f>
        <v>2025</v>
      </c>
    </row>
    <row r="92" spans="1:5">
      <c r="A92" s="144" t="s">
        <v>157</v>
      </c>
      <c r="B92" s="299">
        <v>159217.66</v>
      </c>
      <c r="C92" s="299">
        <v>168695.75</v>
      </c>
      <c r="D92" s="299">
        <v>435695.55</v>
      </c>
      <c r="E92" s="299">
        <v>200261.68</v>
      </c>
    </row>
    <row r="93" spans="1:5">
      <c r="A93" s="152" t="s">
        <v>158</v>
      </c>
      <c r="B93" s="299">
        <v>28280.46</v>
      </c>
      <c r="C93" s="299">
        <f>39863.73+64065</f>
        <v>103928.73000000001</v>
      </c>
      <c r="D93" s="299">
        <v>35434.269999999997</v>
      </c>
      <c r="E93" s="299">
        <v>200000</v>
      </c>
    </row>
    <row r="94" spans="1:5">
      <c r="A94" s="152" t="s">
        <v>159</v>
      </c>
      <c r="B94" s="299"/>
      <c r="C94" s="299"/>
      <c r="D94" s="299"/>
      <c r="E94" s="299"/>
    </row>
    <row r="95" spans="1:5" ht="23.25">
      <c r="A95" s="152" t="s">
        <v>160</v>
      </c>
      <c r="B95" s="299"/>
      <c r="C95" s="299"/>
      <c r="D95" s="299"/>
      <c r="E95" s="299"/>
    </row>
    <row r="96" spans="1:5">
      <c r="A96" s="161" t="s">
        <v>161</v>
      </c>
      <c r="B96" s="178">
        <f>SUM(B92:B95)</f>
        <v>187498.12</v>
      </c>
      <c r="C96" s="178">
        <f>SUM(C92:C95)</f>
        <v>272624.48</v>
      </c>
      <c r="D96" s="178">
        <f>SUM(D92:D95)</f>
        <v>471129.82</v>
      </c>
      <c r="E96" s="178">
        <f>SUM(E92:E95)</f>
        <v>400261.68</v>
      </c>
    </row>
    <row r="97" spans="1:5" ht="23.25">
      <c r="A97" s="160" t="s">
        <v>134</v>
      </c>
      <c r="B97" s="179">
        <f>B61</f>
        <v>1725012.0599999998</v>
      </c>
      <c r="C97" s="179">
        <f>C61</f>
        <v>1963438.39</v>
      </c>
      <c r="D97" s="179">
        <f>D61</f>
        <v>1406943.71</v>
      </c>
      <c r="E97" s="179">
        <f>E61</f>
        <v>1415000</v>
      </c>
    </row>
    <row r="98" spans="1:5">
      <c r="A98" s="145" t="s">
        <v>162</v>
      </c>
      <c r="B98" s="162">
        <f>B96/B97</f>
        <v>0.10869380240738724</v>
      </c>
      <c r="C98" s="162">
        <f>C96/C97</f>
        <v>0.13885053963929064</v>
      </c>
      <c r="D98" s="162">
        <f>D96/D97</f>
        <v>0.33486046147503656</v>
      </c>
      <c r="E98" s="162">
        <f>E96/E97</f>
        <v>0.28287044522968197</v>
      </c>
    </row>
    <row r="99" spans="1:5">
      <c r="A99" s="144" t="s">
        <v>130</v>
      </c>
      <c r="B99" s="148" t="s">
        <v>76</v>
      </c>
      <c r="C99" s="149">
        <f>C98-B98</f>
        <v>3.0156737231903402E-2</v>
      </c>
      <c r="D99" s="149">
        <f>D98-C98</f>
        <v>0.19600992183574592</v>
      </c>
      <c r="E99" s="149">
        <f>E98-D98</f>
        <v>-5.1990016245354598E-2</v>
      </c>
    </row>
    <row r="118" spans="1:5" ht="18">
      <c r="A118" s="326" t="s">
        <v>281</v>
      </c>
      <c r="B118" s="326"/>
      <c r="C118" s="326"/>
      <c r="D118" s="326"/>
      <c r="E118" s="326"/>
    </row>
    <row r="119" spans="1:5" ht="18">
      <c r="A119" s="81"/>
      <c r="B119" s="81"/>
      <c r="C119" s="81"/>
      <c r="D119" s="81"/>
      <c r="E119" s="81"/>
    </row>
    <row r="120" spans="1:5">
      <c r="E120" s="69" t="s">
        <v>89</v>
      </c>
    </row>
    <row r="121" spans="1:5">
      <c r="A121" s="111" t="s">
        <v>113</v>
      </c>
      <c r="B121" s="111">
        <f>B91</f>
        <v>2022</v>
      </c>
      <c r="C121" s="111">
        <f>C91</f>
        <v>2023</v>
      </c>
      <c r="D121" s="111">
        <f>D91</f>
        <v>2024</v>
      </c>
      <c r="E121" s="69">
        <f>E91</f>
        <v>2025</v>
      </c>
    </row>
    <row r="122" spans="1:5">
      <c r="A122" s="144" t="s">
        <v>283</v>
      </c>
      <c r="B122" s="299">
        <v>100000</v>
      </c>
      <c r="C122" s="299">
        <v>100000</v>
      </c>
      <c r="D122" s="299">
        <v>100000</v>
      </c>
      <c r="E122" s="299">
        <v>95000</v>
      </c>
    </row>
    <row r="123" spans="1:5">
      <c r="A123" s="144" t="s">
        <v>282</v>
      </c>
      <c r="B123" s="299">
        <v>20000</v>
      </c>
      <c r="C123" s="299">
        <v>10000</v>
      </c>
      <c r="D123" s="299">
        <v>5000</v>
      </c>
      <c r="E123" s="299">
        <v>2000</v>
      </c>
    </row>
    <row r="124" spans="1:5">
      <c r="A124" s="152" t="s">
        <v>284</v>
      </c>
      <c r="B124" s="299"/>
      <c r="C124" s="299"/>
      <c r="D124" s="299"/>
      <c r="E124" s="299"/>
    </row>
    <row r="125" spans="1:5">
      <c r="A125" s="161" t="s">
        <v>285</v>
      </c>
      <c r="B125" s="178">
        <f>SUM(B122:B124)</f>
        <v>120000</v>
      </c>
      <c r="C125" s="178">
        <f>SUM(C122:C124)</f>
        <v>110000</v>
      </c>
      <c r="D125" s="178">
        <f>SUM(D122:D124)</f>
        <v>105000</v>
      </c>
      <c r="E125" s="178">
        <f>SUM(E122:E124)</f>
        <v>97000</v>
      </c>
    </row>
    <row r="126" spans="1:5">
      <c r="A126" s="145" t="s">
        <v>286</v>
      </c>
      <c r="B126" s="300">
        <v>90</v>
      </c>
      <c r="C126" s="300">
        <v>65</v>
      </c>
      <c r="D126" s="300">
        <v>40</v>
      </c>
      <c r="E126" s="300">
        <v>35</v>
      </c>
    </row>
  </sheetData>
  <sheetProtection sheet="1"/>
  <mergeCells count="14">
    <mergeCell ref="A118:E118"/>
    <mergeCell ref="A55:E55"/>
    <mergeCell ref="G55:K55"/>
    <mergeCell ref="A88:E88"/>
    <mergeCell ref="A1:B1"/>
    <mergeCell ref="A4:E4"/>
    <mergeCell ref="I5:J5"/>
    <mergeCell ref="K5:L5"/>
    <mergeCell ref="O5:P5"/>
    <mergeCell ref="G15:P15"/>
    <mergeCell ref="G16:P16"/>
    <mergeCell ref="G17:P17"/>
    <mergeCell ref="A44:E44"/>
    <mergeCell ref="M5:N5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9"/>
  <sheetViews>
    <sheetView topLeftCell="A55" workbookViewId="0">
      <selection activeCell="F37" sqref="F37"/>
    </sheetView>
  </sheetViews>
  <sheetFormatPr baseColWidth="10" defaultRowHeight="15"/>
  <cols>
    <col min="1" max="1" width="5.140625" bestFit="1" customWidth="1"/>
    <col min="2" max="2" width="29.28515625" customWidth="1"/>
    <col min="3" max="3" width="13.140625" bestFit="1" customWidth="1"/>
    <col min="4" max="4" width="13.28515625" customWidth="1"/>
    <col min="5" max="6" width="13.140625" bestFit="1" customWidth="1"/>
  </cols>
  <sheetData>
    <row r="1" spans="1:6" ht="15.75" thickBot="1">
      <c r="A1" s="165" t="str">
        <f>'Evolución Presupuestaria'!A1:C1</f>
        <v xml:space="preserve">PLAN ECONOMICO FINANCIERO DEL MUNICIPIO DE </v>
      </c>
      <c r="B1" s="165"/>
      <c r="C1" s="180"/>
      <c r="D1" s="313" t="str">
        <f>'Evolución Presupuestaria'!D1</f>
        <v>_____________</v>
      </c>
      <c r="E1" s="315"/>
    </row>
    <row r="2" spans="1:6" ht="15.75" thickBot="1">
      <c r="A2" s="135" t="s">
        <v>20</v>
      </c>
      <c r="B2" s="284">
        <v>2024</v>
      </c>
    </row>
    <row r="3" spans="1:6">
      <c r="A3" s="105"/>
      <c r="B3" s="105"/>
      <c r="C3" s="106"/>
      <c r="D3" s="106"/>
      <c r="E3" s="106"/>
    </row>
    <row r="4" spans="1:6" ht="18">
      <c r="A4" s="326" t="s">
        <v>163</v>
      </c>
      <c r="B4" s="326"/>
      <c r="C4" s="326"/>
      <c r="D4" s="326"/>
      <c r="E4" s="326"/>
      <c r="F4" s="326"/>
    </row>
    <row r="5" spans="1:6" ht="18">
      <c r="A5" s="81"/>
      <c r="B5" s="81"/>
      <c r="C5" s="81"/>
      <c r="D5" s="81"/>
      <c r="E5" s="81"/>
    </row>
    <row r="6" spans="1:6">
      <c r="F6" s="69" t="s">
        <v>89</v>
      </c>
    </row>
    <row r="7" spans="1:6">
      <c r="B7" s="185" t="s">
        <v>68</v>
      </c>
      <c r="C7" s="111">
        <v>2021</v>
      </c>
      <c r="D7" s="111">
        <v>2022</v>
      </c>
      <c r="E7" s="111">
        <v>2023</v>
      </c>
      <c r="F7" s="69">
        <f>+E7+1</f>
        <v>2024</v>
      </c>
    </row>
    <row r="8" spans="1:6">
      <c r="A8" s="190">
        <v>1</v>
      </c>
      <c r="B8" s="188" t="str">
        <f>'Evolución Presupuestaria'!B31</f>
        <v>IMPUESTOS DIRECTOS</v>
      </c>
      <c r="C8" s="186">
        <f>'Evolución Presupuestaria'!C31</f>
        <v>311829.76000000001</v>
      </c>
      <c r="D8" s="186">
        <f>'Evolución Presupuestaria'!E31</f>
        <v>337707.14</v>
      </c>
      <c r="E8" s="186">
        <f>'Evolución Presupuestaria'!G31</f>
        <v>377066.94</v>
      </c>
      <c r="F8" s="186">
        <f>'Evolución Presupuestaria'!I31</f>
        <v>370000</v>
      </c>
    </row>
    <row r="9" spans="1:6">
      <c r="A9" s="191">
        <v>2</v>
      </c>
      <c r="B9" s="189" t="str">
        <f>'Evolución Presupuestaria'!B32</f>
        <v>IMPUESTOS INDIRECTOS</v>
      </c>
      <c r="C9" s="187">
        <f>'Evolución Presupuestaria'!C32</f>
        <v>93899.62</v>
      </c>
      <c r="D9" s="187">
        <f>'Evolución Presupuestaria'!E32</f>
        <v>21333.1</v>
      </c>
      <c r="E9" s="187">
        <f>'Evolución Presupuestaria'!G32</f>
        <v>29094.53</v>
      </c>
      <c r="F9" s="187">
        <f>'Evolución Presupuestaria'!I32</f>
        <v>20000</v>
      </c>
    </row>
    <row r="10" spans="1:6">
      <c r="A10" s="191">
        <v>3</v>
      </c>
      <c r="B10" s="189" t="str">
        <f>'Evolución Presupuestaria'!B33</f>
        <v>TASAS Y OTROS INGRE.</v>
      </c>
      <c r="C10" s="187">
        <f>'Evolución Presupuestaria'!C33</f>
        <v>284734.99</v>
      </c>
      <c r="D10" s="187">
        <f>'Evolución Presupuestaria'!E33</f>
        <v>337547.02</v>
      </c>
      <c r="E10" s="187">
        <f>'Evolución Presupuestaria'!G33</f>
        <v>345761.43</v>
      </c>
      <c r="F10" s="187">
        <f>'Evolución Presupuestaria'!I33</f>
        <v>345000</v>
      </c>
    </row>
    <row r="11" spans="1:6">
      <c r="A11" s="191">
        <v>4</v>
      </c>
      <c r="B11" s="189" t="str">
        <f>'Evolución Presupuestaria'!B34</f>
        <v>TRANSFERENCIAS CTES.</v>
      </c>
      <c r="C11" s="187">
        <f>'Evolución Presupuestaria'!C34</f>
        <v>1011569.28</v>
      </c>
      <c r="D11" s="187">
        <f>'Evolución Presupuestaria'!E34</f>
        <v>1151176.45</v>
      </c>
      <c r="E11" s="187">
        <f>'Evolución Presupuestaria'!G34</f>
        <v>634193.04</v>
      </c>
      <c r="F11" s="187">
        <f>'Evolución Presupuestaria'!I34</f>
        <v>650000</v>
      </c>
    </row>
    <row r="12" spans="1:6">
      <c r="A12" s="191">
        <v>5</v>
      </c>
      <c r="B12" s="189" t="str">
        <f>'Evolución Presupuestaria'!B35</f>
        <v>INGR. PATRIMONIALES</v>
      </c>
      <c r="C12" s="187">
        <f>'Evolución Presupuestaria'!C35</f>
        <v>22978.41</v>
      </c>
      <c r="D12" s="187">
        <f>'Evolución Presupuestaria'!E35</f>
        <v>115674.68</v>
      </c>
      <c r="E12" s="187">
        <f>'Evolución Presupuestaria'!G35</f>
        <v>20827.77</v>
      </c>
      <c r="F12" s="187">
        <f>'Evolución Presupuestaria'!I35</f>
        <v>30000</v>
      </c>
    </row>
    <row r="13" spans="1:6">
      <c r="A13" s="191">
        <v>6</v>
      </c>
      <c r="B13" s="189" t="str">
        <f>'Evolución Presupuestaria'!B36</f>
        <v>ENAJENACION INVERS.</v>
      </c>
      <c r="C13" s="187">
        <f>'Evolución Presupuestaria'!C36</f>
        <v>0</v>
      </c>
      <c r="D13" s="187">
        <f>'Evolución Presupuestaria'!E36</f>
        <v>0</v>
      </c>
      <c r="E13" s="187">
        <f>'Evolución Presupuestaria'!G36</f>
        <v>0</v>
      </c>
      <c r="F13" s="187">
        <f>'Evolución Presupuestaria'!I36</f>
        <v>0</v>
      </c>
    </row>
    <row r="14" spans="1:6" ht="15.75" thickBot="1">
      <c r="A14" s="192">
        <v>7</v>
      </c>
      <c r="B14" s="189" t="str">
        <f>'Evolución Presupuestaria'!B37</f>
        <v>TRANSFER. CAPITAL</v>
      </c>
      <c r="C14" s="187">
        <f>'Evolución Presupuestaria'!C37</f>
        <v>509032.2</v>
      </c>
      <c r="D14" s="187">
        <f>'Evolución Presupuestaria'!E37</f>
        <v>309156.43</v>
      </c>
      <c r="E14" s="187">
        <f>'Evolución Presupuestaria'!G37</f>
        <v>178674.76</v>
      </c>
      <c r="F14" s="187">
        <f>'Evolución Presupuestaria'!I37</f>
        <v>180000</v>
      </c>
    </row>
    <row r="15" spans="1:6" ht="15.75" thickBot="1">
      <c r="B15" s="182" t="s">
        <v>164</v>
      </c>
      <c r="C15" s="183">
        <f>SUM(C8:C14)</f>
        <v>2234044.2599999998</v>
      </c>
      <c r="D15" s="183">
        <f>SUM(D8:D14)</f>
        <v>2272594.8199999998</v>
      </c>
      <c r="E15" s="183">
        <f>SUM(E8:E14)</f>
        <v>1585618.47</v>
      </c>
      <c r="F15" s="184">
        <f>SUM(F8:F14)</f>
        <v>1595000</v>
      </c>
    </row>
    <row r="17" spans="1:6">
      <c r="A17" s="190">
        <v>1</v>
      </c>
      <c r="B17" s="188" t="str">
        <f>'Evolución Presupuestaria'!B7</f>
        <v>GASTOS DE PERSONAL</v>
      </c>
      <c r="C17" s="186">
        <f>'Evolución Presupuestaria'!C7</f>
        <v>847130.85</v>
      </c>
      <c r="D17" s="186">
        <f>'Evolución Presupuestaria'!E7</f>
        <v>969907.41</v>
      </c>
      <c r="E17" s="186">
        <f>'Evolución Presupuestaria'!G7</f>
        <v>611118.81000000006</v>
      </c>
      <c r="F17" s="186">
        <f>'Evolución Presupuestaria'!I7</f>
        <v>600000</v>
      </c>
    </row>
    <row r="18" spans="1:6">
      <c r="A18" s="191">
        <v>2</v>
      </c>
      <c r="B18" s="189" t="str">
        <f>'Evolución Presupuestaria'!B8</f>
        <v>GASTOS BIENES CTES.</v>
      </c>
      <c r="C18" s="187">
        <f>'Evolución Presupuestaria'!C8</f>
        <v>575017.88</v>
      </c>
      <c r="D18" s="187">
        <f>'Evolución Presupuestaria'!E8</f>
        <v>642963.92000000004</v>
      </c>
      <c r="E18" s="187">
        <f>'Evolución Presupuestaria'!G8</f>
        <v>405587.16</v>
      </c>
      <c r="F18" s="187">
        <f>'Evolución Presupuestaria'!I8</f>
        <v>400000</v>
      </c>
    </row>
    <row r="19" spans="1:6">
      <c r="A19" s="191">
        <v>3</v>
      </c>
      <c r="B19" s="189" t="str">
        <f>'Evolución Presupuestaria'!B9</f>
        <v>GASTOS FINANCIEROS</v>
      </c>
      <c r="C19" s="187">
        <f>'Evolución Presupuestaria'!C9</f>
        <v>3985.21</v>
      </c>
      <c r="D19" s="187">
        <f>'Evolución Presupuestaria'!E9</f>
        <v>5362.26</v>
      </c>
      <c r="E19" s="187">
        <f>'Evolución Presupuestaria'!G9</f>
        <v>18646.990000000002</v>
      </c>
      <c r="F19" s="187">
        <f>'Evolución Presupuestaria'!I9</f>
        <v>20000</v>
      </c>
    </row>
    <row r="20" spans="1:6">
      <c r="A20" s="191">
        <v>4</v>
      </c>
      <c r="B20" s="189" t="str">
        <f>'Evolución Presupuestaria'!B10</f>
        <v>TRANSFERENCIAS CTES.</v>
      </c>
      <c r="C20" s="187">
        <f>'Evolución Presupuestaria'!C10</f>
        <v>211496.63</v>
      </c>
      <c r="D20" s="187">
        <f>'Evolución Presupuestaria'!E10</f>
        <v>196380.22</v>
      </c>
      <c r="E20" s="187">
        <f>'Evolución Presupuestaria'!G10</f>
        <v>184753.75</v>
      </c>
      <c r="F20" s="187">
        <f>'Evolución Presupuestaria'!I10</f>
        <v>180000</v>
      </c>
    </row>
    <row r="21" spans="1:6">
      <c r="A21" s="191">
        <v>5</v>
      </c>
      <c r="B21" s="189" t="str">
        <f>'Evolución Presupuestaria'!B11</f>
        <v>FONDO DE CONTINGENCIA</v>
      </c>
      <c r="C21" s="187">
        <f>'Evolución Presupuestaria'!C11</f>
        <v>0</v>
      </c>
      <c r="D21" s="187">
        <f>'Evolución Presupuestaria'!E11</f>
        <v>0</v>
      </c>
      <c r="E21" s="187">
        <f>'Evolución Presupuestaria'!G11</f>
        <v>0</v>
      </c>
      <c r="F21" s="187">
        <f>'Evolución Presupuestaria'!I11</f>
        <v>0</v>
      </c>
    </row>
    <row r="22" spans="1:6">
      <c r="A22" s="191">
        <v>6</v>
      </c>
      <c r="B22" s="189" t="str">
        <f>'Evolución Presupuestaria'!B12</f>
        <v>INVERSIONES REALES</v>
      </c>
      <c r="C22" s="187">
        <f>'Evolución Presupuestaria'!C12</f>
        <v>463241</v>
      </c>
      <c r="D22" s="187">
        <f>'Evolución Presupuestaria'!E12</f>
        <v>327560.86</v>
      </c>
      <c r="E22" s="187">
        <f>'Evolución Presupuestaria'!G12</f>
        <v>230891.55</v>
      </c>
      <c r="F22" s="187">
        <f>'Evolución Presupuestaria'!I12</f>
        <v>200000</v>
      </c>
    </row>
    <row r="23" spans="1:6" ht="15.75" thickBot="1">
      <c r="A23" s="192">
        <v>7</v>
      </c>
      <c r="B23" s="189" t="str">
        <f>'Evolución Presupuestaria'!B13</f>
        <v>TRANSFERENCIAS CAP.</v>
      </c>
      <c r="C23" s="187">
        <f>'Evolución Presupuestaria'!C13</f>
        <v>0</v>
      </c>
      <c r="D23" s="187">
        <f>'Evolución Presupuestaria'!E13</f>
        <v>0</v>
      </c>
      <c r="E23" s="187">
        <f>'Evolución Presupuestaria'!G13</f>
        <v>0</v>
      </c>
      <c r="F23" s="187">
        <f>'Evolución Presupuestaria'!I13</f>
        <v>0</v>
      </c>
    </row>
    <row r="24" spans="1:6" ht="15.75" thickBot="1">
      <c r="B24" s="157" t="s">
        <v>165</v>
      </c>
      <c r="C24" s="183">
        <f>SUM(C17:C23)</f>
        <v>2100871.5699999998</v>
      </c>
      <c r="D24" s="183">
        <f>SUM(D17:D23)</f>
        <v>2142174.67</v>
      </c>
      <c r="E24" s="183">
        <f>SUM(E17:E23)</f>
        <v>1450998.26</v>
      </c>
      <c r="F24" s="184">
        <f>SUM(F17:F23)</f>
        <v>1400000</v>
      </c>
    </row>
    <row r="26" spans="1:6">
      <c r="B26" s="193" t="s">
        <v>166</v>
      </c>
      <c r="C26" s="181">
        <f>C15-C24</f>
        <v>133172.68999999994</v>
      </c>
      <c r="D26" s="181">
        <f>D15-D24</f>
        <v>130420.14999999991</v>
      </c>
      <c r="E26" s="181">
        <f>E15-E24</f>
        <v>134620.20999999996</v>
      </c>
      <c r="F26" s="181">
        <f>F15-F24</f>
        <v>195000</v>
      </c>
    </row>
    <row r="27" spans="1:6">
      <c r="B27" s="193" t="s">
        <v>167</v>
      </c>
      <c r="C27" s="301">
        <v>10000</v>
      </c>
      <c r="D27" s="301">
        <v>-12000</v>
      </c>
      <c r="E27" s="301">
        <v>14000</v>
      </c>
      <c r="F27" s="301">
        <v>-30000</v>
      </c>
    </row>
    <row r="28" spans="1:6" ht="30">
      <c r="B28" s="194" t="s">
        <v>169</v>
      </c>
      <c r="C28" s="181">
        <f>C26+C27</f>
        <v>143172.68999999994</v>
      </c>
      <c r="D28" s="181">
        <f>D26+D27</f>
        <v>118420.14999999991</v>
      </c>
      <c r="E28" s="181">
        <f>E26+E27</f>
        <v>148620.20999999996</v>
      </c>
      <c r="F28" s="181">
        <f>F26+F27</f>
        <v>165000</v>
      </c>
    </row>
    <row r="29" spans="1:6" ht="30">
      <c r="B29" s="194" t="s">
        <v>168</v>
      </c>
      <c r="C29" s="195">
        <f>IF(C15=0,0,C28/C15)</f>
        <v>6.4086774180561648E-2</v>
      </c>
      <c r="D29" s="195">
        <f>IF(D15=0,0,D28/D15)</f>
        <v>5.2107902806889227E-2</v>
      </c>
      <c r="E29" s="195">
        <f>IF(E15=0,0,E28/E15)</f>
        <v>9.3730120335946868E-2</v>
      </c>
      <c r="F29" s="195">
        <f>IF(F15=0,0,F28/F15)</f>
        <v>0.10344827586206896</v>
      </c>
    </row>
    <row r="33" spans="1:6" ht="18">
      <c r="A33" s="326" t="s">
        <v>170</v>
      </c>
      <c r="B33" s="326"/>
      <c r="C33" s="326"/>
      <c r="D33" s="326"/>
      <c r="E33" s="326"/>
      <c r="F33" s="326"/>
    </row>
    <row r="36" spans="1:6">
      <c r="F36" s="69" t="s">
        <v>89</v>
      </c>
    </row>
    <row r="37" spans="1:6">
      <c r="B37" s="185" t="s">
        <v>68</v>
      </c>
      <c r="C37" s="196">
        <v>2021</v>
      </c>
      <c r="D37" s="196">
        <v>2022</v>
      </c>
      <c r="E37" s="196">
        <v>2023</v>
      </c>
      <c r="F37" s="197">
        <v>2024</v>
      </c>
    </row>
    <row r="38" spans="1:6">
      <c r="A38" s="190">
        <v>1</v>
      </c>
      <c r="B38" s="188" t="str">
        <f>B17</f>
        <v>GASTOS DE PERSONAL</v>
      </c>
      <c r="C38" s="186">
        <f>C17</f>
        <v>847130.85</v>
      </c>
      <c r="D38" s="186">
        <f>D17</f>
        <v>969907.41</v>
      </c>
      <c r="E38" s="186">
        <f>E17</f>
        <v>611118.81000000006</v>
      </c>
      <c r="F38" s="186">
        <f>F17</f>
        <v>600000</v>
      </c>
    </row>
    <row r="39" spans="1:6">
      <c r="A39" s="191">
        <v>2</v>
      </c>
      <c r="B39" s="189" t="str">
        <f t="shared" ref="B39:C44" si="0">B18</f>
        <v>GASTOS BIENES CTES.</v>
      </c>
      <c r="C39" s="187">
        <f t="shared" si="0"/>
        <v>575017.88</v>
      </c>
      <c r="D39" s="187">
        <f t="shared" ref="D39:F44" si="1">D18</f>
        <v>642963.92000000004</v>
      </c>
      <c r="E39" s="187">
        <f t="shared" si="1"/>
        <v>405587.16</v>
      </c>
      <c r="F39" s="187">
        <f t="shared" si="1"/>
        <v>400000</v>
      </c>
    </row>
    <row r="40" spans="1:6">
      <c r="A40" s="191">
        <v>3</v>
      </c>
      <c r="B40" s="189" t="str">
        <f t="shared" si="0"/>
        <v>GASTOS FINANCIEROS</v>
      </c>
      <c r="C40" s="187">
        <f t="shared" si="0"/>
        <v>3985.21</v>
      </c>
      <c r="D40" s="187">
        <f t="shared" si="1"/>
        <v>5362.26</v>
      </c>
      <c r="E40" s="187">
        <f t="shared" si="1"/>
        <v>18646.990000000002</v>
      </c>
      <c r="F40" s="187">
        <f t="shared" si="1"/>
        <v>20000</v>
      </c>
    </row>
    <row r="41" spans="1:6">
      <c r="A41" s="191">
        <v>4</v>
      </c>
      <c r="B41" s="189" t="str">
        <f t="shared" si="0"/>
        <v>TRANSFERENCIAS CTES.</v>
      </c>
      <c r="C41" s="187">
        <f t="shared" si="0"/>
        <v>211496.63</v>
      </c>
      <c r="D41" s="187">
        <f t="shared" si="1"/>
        <v>196380.22</v>
      </c>
      <c r="E41" s="187">
        <f t="shared" si="1"/>
        <v>184753.75</v>
      </c>
      <c r="F41" s="187">
        <f t="shared" si="1"/>
        <v>180000</v>
      </c>
    </row>
    <row r="42" spans="1:6">
      <c r="A42" s="191">
        <v>5</v>
      </c>
      <c r="B42" s="189" t="str">
        <f t="shared" si="0"/>
        <v>FONDO DE CONTINGENCIA</v>
      </c>
      <c r="C42" s="187">
        <f t="shared" si="0"/>
        <v>0</v>
      </c>
      <c r="D42" s="187">
        <f t="shared" si="1"/>
        <v>0</v>
      </c>
      <c r="E42" s="187">
        <f t="shared" si="1"/>
        <v>0</v>
      </c>
      <c r="F42" s="187">
        <f t="shared" si="1"/>
        <v>0</v>
      </c>
    </row>
    <row r="43" spans="1:6">
      <c r="A43" s="191">
        <v>6</v>
      </c>
      <c r="B43" s="189" t="str">
        <f t="shared" si="0"/>
        <v>INVERSIONES REALES</v>
      </c>
      <c r="C43" s="187">
        <f t="shared" si="0"/>
        <v>463241</v>
      </c>
      <c r="D43" s="187">
        <f t="shared" si="1"/>
        <v>327560.86</v>
      </c>
      <c r="E43" s="187">
        <f t="shared" si="1"/>
        <v>230891.55</v>
      </c>
      <c r="F43" s="187">
        <f t="shared" si="1"/>
        <v>200000</v>
      </c>
    </row>
    <row r="44" spans="1:6" ht="15.75" thickBot="1">
      <c r="A44" s="192">
        <v>7</v>
      </c>
      <c r="B44" s="189" t="str">
        <f t="shared" si="0"/>
        <v>TRANSFERENCIAS CAP.</v>
      </c>
      <c r="C44" s="187">
        <f t="shared" si="0"/>
        <v>0</v>
      </c>
      <c r="D44" s="187">
        <f t="shared" si="1"/>
        <v>0</v>
      </c>
      <c r="E44" s="187">
        <f t="shared" si="1"/>
        <v>0</v>
      </c>
      <c r="F44" s="187">
        <f t="shared" si="1"/>
        <v>0</v>
      </c>
    </row>
    <row r="45" spans="1:6">
      <c r="B45" s="198" t="s">
        <v>165</v>
      </c>
      <c r="C45" s="199">
        <f>SUM(C38:C44)</f>
        <v>2100871.5699999998</v>
      </c>
      <c r="D45" s="199">
        <f>SUM(D38:D44)</f>
        <v>2142174.67</v>
      </c>
      <c r="E45" s="199">
        <f>SUM(E38:E44)</f>
        <v>1450998.26</v>
      </c>
      <c r="F45" s="200">
        <f>SUM(F38:F44)</f>
        <v>1400000</v>
      </c>
    </row>
    <row r="46" spans="1:6">
      <c r="B46" s="155" t="s">
        <v>171</v>
      </c>
      <c r="C46" s="295">
        <v>3985.21</v>
      </c>
      <c r="D46" s="295">
        <v>5362.26</v>
      </c>
      <c r="E46" s="295">
        <v>18646.990000000002</v>
      </c>
      <c r="F46" s="295">
        <v>20000</v>
      </c>
    </row>
    <row r="47" spans="1:6">
      <c r="B47" s="155" t="s">
        <v>172</v>
      </c>
      <c r="C47" s="295">
        <v>10000</v>
      </c>
      <c r="D47" s="295">
        <v>-6000</v>
      </c>
      <c r="E47" s="295">
        <v>1500000</v>
      </c>
      <c r="F47" s="295">
        <v>1500000</v>
      </c>
    </row>
    <row r="48" spans="1:6" ht="45">
      <c r="B48" s="201" t="s">
        <v>173</v>
      </c>
      <c r="C48" s="295">
        <v>100000</v>
      </c>
      <c r="D48" s="295">
        <v>100000</v>
      </c>
      <c r="E48" s="295"/>
      <c r="F48" s="295">
        <v>100000</v>
      </c>
    </row>
    <row r="49" spans="2:6">
      <c r="B49" s="193" t="s">
        <v>174</v>
      </c>
      <c r="C49" s="181">
        <f>C45-C46+C47-C48</f>
        <v>2006886.3599999999</v>
      </c>
      <c r="D49" s="181">
        <f>D45-D46+D47-D48</f>
        <v>2030812.4100000001</v>
      </c>
      <c r="E49" s="181">
        <f>E45-E46+E47-E48</f>
        <v>2932351.27</v>
      </c>
      <c r="F49" s="181">
        <f>F45-F46+F47-F48</f>
        <v>2780000</v>
      </c>
    </row>
    <row r="50" spans="2:6" ht="45">
      <c r="B50" s="201" t="s">
        <v>328</v>
      </c>
      <c r="C50" s="302">
        <v>2.4E-2</v>
      </c>
      <c r="D50" s="302">
        <v>2.7E-2</v>
      </c>
      <c r="E50" s="302">
        <v>2.8000000000000001E-2</v>
      </c>
      <c r="F50" s="302">
        <v>2.9000000000000001E-2</v>
      </c>
    </row>
    <row r="51" spans="2:6" ht="60">
      <c r="B51" s="194" t="s">
        <v>177</v>
      </c>
      <c r="C51" s="181">
        <f>C49*(1+C50)</f>
        <v>2055051.63264</v>
      </c>
      <c r="D51" s="181">
        <f>D49*(1+D50)</f>
        <v>2085644.34507</v>
      </c>
      <c r="E51" s="181">
        <f>E49*(1+E50)</f>
        <v>3014457.1055600001</v>
      </c>
      <c r="F51" s="181">
        <f>F49*(1+F50)</f>
        <v>2860619.9999999995</v>
      </c>
    </row>
    <row r="52" spans="2:6" ht="34.5" customHeight="1">
      <c r="B52" s="201" t="s">
        <v>178</v>
      </c>
      <c r="C52" s="295">
        <v>1000</v>
      </c>
      <c r="D52" s="295">
        <v>10000</v>
      </c>
      <c r="E52" s="295">
        <v>-20000</v>
      </c>
      <c r="F52" s="295">
        <v>-10000</v>
      </c>
    </row>
    <row r="53" spans="2:6">
      <c r="B53" s="193" t="s">
        <v>175</v>
      </c>
      <c r="C53" s="181">
        <f>C51+C52</f>
        <v>2056051.63264</v>
      </c>
      <c r="D53" s="181">
        <f>D51+D52</f>
        <v>2095644.34507</v>
      </c>
      <c r="E53" s="181">
        <f>E51+E52</f>
        <v>2994457.1055600001</v>
      </c>
      <c r="F53" s="181">
        <f>F51+F52</f>
        <v>2850619.9999999995</v>
      </c>
    </row>
    <row r="54" spans="2:6">
      <c r="B54" s="155"/>
      <c r="C54" s="155"/>
      <c r="D54" s="155"/>
      <c r="E54" s="155"/>
      <c r="F54" s="155"/>
    </row>
    <row r="55" spans="2:6" ht="30">
      <c r="B55" s="194" t="s">
        <v>179</v>
      </c>
      <c r="C55" s="204"/>
      <c r="D55" s="204" t="str">
        <f>IF(C53&gt;=D49,"CUMPLE","INCUMPLE")</f>
        <v>CUMPLE</v>
      </c>
      <c r="E55" s="204" t="str">
        <f>IF(D53&gt;=E49,"CUMPLE","INCUMPLE")</f>
        <v>INCUMPLE</v>
      </c>
      <c r="F55" s="204" t="str">
        <f>IF(E53&gt;=F49,"CUMPLE","INCUMPLE")</f>
        <v>CUMPLE</v>
      </c>
    </row>
    <row r="57" spans="2:6">
      <c r="B57" s="203" t="s">
        <v>180</v>
      </c>
    </row>
    <row r="58" spans="2:6">
      <c r="B58" s="203" t="s">
        <v>181</v>
      </c>
    </row>
    <row r="59" spans="2:6">
      <c r="B59" s="203" t="s">
        <v>182</v>
      </c>
    </row>
  </sheetData>
  <mergeCells count="2">
    <mergeCell ref="A4:F4"/>
    <mergeCell ref="A33:F33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49"/>
  <sheetViews>
    <sheetView topLeftCell="A96" zoomScale="85" zoomScaleNormal="85" workbookViewId="0">
      <selection activeCell="A44" sqref="A44"/>
    </sheetView>
  </sheetViews>
  <sheetFormatPr baseColWidth="10" defaultRowHeight="15"/>
  <cols>
    <col min="1" max="1" width="36.85546875" style="229" customWidth="1"/>
    <col min="2" max="8" width="10.85546875" style="229" customWidth="1"/>
    <col min="9" max="16384" width="11.42578125" style="229"/>
  </cols>
  <sheetData>
    <row r="1" spans="1:8" ht="15.75" thickBot="1">
      <c r="A1" s="323" t="s">
        <v>90</v>
      </c>
      <c r="B1" s="323"/>
      <c r="C1" s="323"/>
      <c r="D1" s="313" t="str">
        <f>'Evolución Presupuestaria'!D1</f>
        <v>_____________</v>
      </c>
      <c r="E1" s="314"/>
    </row>
    <row r="2" spans="1:8" ht="15.75" thickBot="1">
      <c r="A2" s="135" t="s">
        <v>20</v>
      </c>
      <c r="B2" s="276">
        <f>'Evolución Presupuestaria'!$B$2</f>
        <v>2025</v>
      </c>
      <c r="C2"/>
      <c r="D2"/>
    </row>
    <row r="4" spans="1:8">
      <c r="A4" s="227"/>
      <c r="B4" s="228"/>
      <c r="C4" s="228"/>
      <c r="D4" s="228"/>
      <c r="E4" s="228"/>
      <c r="F4" s="228"/>
      <c r="G4" s="228"/>
      <c r="H4" s="228"/>
    </row>
    <row r="5" spans="1:8">
      <c r="A5" s="228" t="s">
        <v>197</v>
      </c>
      <c r="B5" s="228"/>
      <c r="C5" s="228"/>
      <c r="D5" s="228"/>
      <c r="E5" s="228"/>
      <c r="F5" s="228"/>
      <c r="G5" s="228"/>
      <c r="H5" s="228"/>
    </row>
    <row r="6" spans="1:8">
      <c r="A6" s="230" t="s">
        <v>198</v>
      </c>
      <c r="B6" s="231">
        <f>$B$2-3</f>
        <v>2022</v>
      </c>
      <c r="C6" s="231">
        <f>$B$2-2</f>
        <v>2023</v>
      </c>
      <c r="D6" s="231">
        <f>$B$2-1</f>
        <v>2024</v>
      </c>
      <c r="E6" s="231">
        <f>$B$2</f>
        <v>2025</v>
      </c>
      <c r="F6" s="231">
        <f>$B$2+1</f>
        <v>2026</v>
      </c>
      <c r="G6" s="231">
        <f>$B$2+2</f>
        <v>2027</v>
      </c>
      <c r="H6" s="231">
        <f>$B$2+3</f>
        <v>2028</v>
      </c>
    </row>
    <row r="7" spans="1:8">
      <c r="A7" s="232" t="s">
        <v>199</v>
      </c>
      <c r="B7" s="303"/>
      <c r="C7" s="303">
        <v>1.9</v>
      </c>
      <c r="D7" s="303">
        <v>1.9</v>
      </c>
      <c r="E7" s="303">
        <v>1.9</v>
      </c>
      <c r="F7" s="303">
        <v>1.9</v>
      </c>
      <c r="G7" s="303">
        <v>1.9</v>
      </c>
      <c r="H7" s="303">
        <v>1.9</v>
      </c>
    </row>
    <row r="8" spans="1:8">
      <c r="A8" s="234" t="s">
        <v>200</v>
      </c>
      <c r="B8" s="303">
        <f>(1469.69*12)*0.8+(1962.83*12*0.1)</f>
        <v>16464.419999999998</v>
      </c>
      <c r="C8" s="303"/>
      <c r="D8" s="303"/>
      <c r="E8" s="303"/>
      <c r="F8" s="303"/>
      <c r="G8" s="303"/>
      <c r="H8" s="303"/>
    </row>
    <row r="9" spans="1:8">
      <c r="A9" s="232" t="s">
        <v>201</v>
      </c>
      <c r="B9" s="303">
        <f>(627.57*12*0.8)+(821.19*12*0.1)</f>
        <v>7010.1</v>
      </c>
      <c r="C9" s="303"/>
      <c r="D9" s="303"/>
      <c r="E9" s="303"/>
      <c r="F9" s="303"/>
      <c r="G9" s="303"/>
      <c r="H9" s="303"/>
    </row>
    <row r="10" spans="1:8">
      <c r="A10" s="234" t="s">
        <v>202</v>
      </c>
      <c r="B10" s="303">
        <v>10000</v>
      </c>
      <c r="C10" s="303"/>
      <c r="D10" s="303"/>
      <c r="E10" s="303"/>
      <c r="F10" s="303"/>
      <c r="G10" s="303"/>
      <c r="H10" s="303"/>
    </row>
    <row r="11" spans="1:8">
      <c r="A11" s="234" t="s">
        <v>203</v>
      </c>
      <c r="B11" s="303">
        <v>6900</v>
      </c>
      <c r="C11" s="303"/>
      <c r="D11" s="303"/>
      <c r="E11" s="303"/>
      <c r="F11" s="303"/>
      <c r="G11" s="303"/>
      <c r="H11" s="303"/>
    </row>
    <row r="12" spans="1:8">
      <c r="A12" s="234" t="s">
        <v>204</v>
      </c>
      <c r="B12" s="303">
        <v>11300</v>
      </c>
      <c r="C12" s="303"/>
      <c r="D12" s="303"/>
      <c r="E12" s="303"/>
      <c r="F12" s="303"/>
      <c r="G12" s="303"/>
      <c r="H12" s="303"/>
    </row>
    <row r="13" spans="1:8">
      <c r="A13" s="234" t="s">
        <v>205</v>
      </c>
      <c r="B13" s="303">
        <f>B21*0.03</f>
        <v>1740.3498</v>
      </c>
      <c r="C13" s="303"/>
      <c r="D13" s="303"/>
      <c r="E13" s="303"/>
      <c r="F13" s="303"/>
      <c r="G13" s="303"/>
      <c r="H13" s="303"/>
    </row>
    <row r="14" spans="1:8">
      <c r="A14" s="234" t="s">
        <v>206</v>
      </c>
      <c r="B14" s="303">
        <v>5000</v>
      </c>
      <c r="C14" s="303"/>
      <c r="D14" s="303"/>
      <c r="E14" s="303"/>
      <c r="F14" s="303"/>
      <c r="G14" s="303"/>
      <c r="H14" s="303"/>
    </row>
    <row r="15" spans="1:8" s="237" customFormat="1" ht="12.75">
      <c r="A15" s="235" t="s">
        <v>207</v>
      </c>
      <c r="B15" s="236">
        <f>SUM(B8:B14)</f>
        <v>58414.8698</v>
      </c>
      <c r="C15" s="236">
        <f t="shared" ref="C15:H15" si="0">(B15*C7/100+B15)+SUM(C8:C14)</f>
        <v>59524.752326200003</v>
      </c>
      <c r="D15" s="236">
        <f t="shared" si="0"/>
        <v>60655.722620397806</v>
      </c>
      <c r="E15" s="236">
        <f t="shared" si="0"/>
        <v>61808.181350185361</v>
      </c>
      <c r="F15" s="236">
        <f t="shared" si="0"/>
        <v>62982.536795838882</v>
      </c>
      <c r="G15" s="236">
        <f t="shared" si="0"/>
        <v>64179.204994959822</v>
      </c>
      <c r="H15" s="236">
        <f t="shared" si="0"/>
        <v>65398.609889864056</v>
      </c>
    </row>
    <row r="16" spans="1:8">
      <c r="A16" s="232" t="s">
        <v>199</v>
      </c>
      <c r="B16" s="303"/>
      <c r="C16" s="303">
        <v>2</v>
      </c>
      <c r="D16" s="303">
        <v>2</v>
      </c>
      <c r="E16" s="303">
        <v>2</v>
      </c>
      <c r="F16" s="303">
        <v>2</v>
      </c>
      <c r="G16" s="303">
        <v>2</v>
      </c>
      <c r="H16" s="303">
        <v>2</v>
      </c>
    </row>
    <row r="17" spans="1:8">
      <c r="A17" s="232" t="s">
        <v>216</v>
      </c>
      <c r="B17" s="303">
        <v>58011.66</v>
      </c>
      <c r="C17" s="303"/>
      <c r="D17" s="303"/>
      <c r="E17" s="303"/>
      <c r="F17" s="303"/>
      <c r="G17" s="303"/>
      <c r="H17" s="303"/>
    </row>
    <row r="18" spans="1:8">
      <c r="A18" s="240" t="s">
        <v>215</v>
      </c>
      <c r="B18" s="303"/>
      <c r="C18" s="303"/>
      <c r="D18" s="303"/>
      <c r="E18" s="303"/>
      <c r="F18" s="303"/>
      <c r="G18" s="303"/>
      <c r="H18" s="303"/>
    </row>
    <row r="19" spans="1:8">
      <c r="A19" s="240" t="s">
        <v>214</v>
      </c>
      <c r="B19" s="303"/>
      <c r="C19" s="303"/>
      <c r="D19" s="303"/>
      <c r="E19" s="303"/>
      <c r="F19" s="303"/>
      <c r="G19" s="303"/>
      <c r="H19" s="303"/>
    </row>
    <row r="20" spans="1:8">
      <c r="A20" s="240" t="s">
        <v>217</v>
      </c>
      <c r="B20" s="303"/>
      <c r="C20" s="303"/>
      <c r="D20" s="303"/>
      <c r="E20" s="303"/>
      <c r="F20" s="303"/>
      <c r="G20" s="303"/>
      <c r="H20" s="303"/>
    </row>
    <row r="21" spans="1:8" s="237" customFormat="1" ht="12.75">
      <c r="A21" s="235" t="s">
        <v>208</v>
      </c>
      <c r="B21" s="236">
        <f>SUM(B17:B20)</f>
        <v>58011.66</v>
      </c>
      <c r="C21" s="236">
        <f t="shared" ref="C21:H21" si="1">(B21*C16/100+B21)+SUM(C17:C20)</f>
        <v>59171.893200000006</v>
      </c>
      <c r="D21" s="236">
        <f t="shared" si="1"/>
        <v>60355.331064000005</v>
      </c>
      <c r="E21" s="236">
        <f t="shared" si="1"/>
        <v>61562.437685280005</v>
      </c>
      <c r="F21" s="236">
        <f t="shared" si="1"/>
        <v>62793.686438985605</v>
      </c>
      <c r="G21" s="236">
        <f t="shared" si="1"/>
        <v>64049.560167765318</v>
      </c>
      <c r="H21" s="236">
        <f t="shared" si="1"/>
        <v>65330.551371120622</v>
      </c>
    </row>
    <row r="22" spans="1:8">
      <c r="A22" s="235" t="s">
        <v>209</v>
      </c>
      <c r="B22" s="233">
        <f t="shared" ref="B22:H22" si="2">B21-B15</f>
        <v>-403.2097999999969</v>
      </c>
      <c r="C22" s="233">
        <f t="shared" si="2"/>
        <v>-352.85912619999726</v>
      </c>
      <c r="D22" s="233">
        <f t="shared" si="2"/>
        <v>-300.39155639780074</v>
      </c>
      <c r="E22" s="233">
        <f t="shared" si="2"/>
        <v>-245.74366490535613</v>
      </c>
      <c r="F22" s="233">
        <f t="shared" si="2"/>
        <v>-188.85035685327603</v>
      </c>
      <c r="G22" s="233">
        <f t="shared" si="2"/>
        <v>-129.64482719450461</v>
      </c>
      <c r="H22" s="233">
        <f t="shared" si="2"/>
        <v>-68.058518743433524</v>
      </c>
    </row>
    <row r="23" spans="1:8">
      <c r="A23" s="241"/>
      <c r="B23" s="238"/>
      <c r="C23" s="238"/>
      <c r="D23" s="238"/>
      <c r="E23" s="238"/>
      <c r="F23" s="238"/>
      <c r="G23" s="238"/>
      <c r="H23" s="238"/>
    </row>
    <row r="24" spans="1:8">
      <c r="A24" s="241"/>
      <c r="B24" s="238"/>
      <c r="C24" s="238"/>
      <c r="D24" s="238"/>
      <c r="E24" s="238"/>
      <c r="F24" s="238"/>
      <c r="G24" s="238"/>
      <c r="H24" s="238"/>
    </row>
    <row r="25" spans="1:8">
      <c r="A25" s="230" t="s">
        <v>218</v>
      </c>
      <c r="B25" s="231">
        <f>$B$2-3</f>
        <v>2022</v>
      </c>
      <c r="C25" s="231">
        <f>$B$2-2</f>
        <v>2023</v>
      </c>
      <c r="D25" s="231">
        <f>$B$2-1</f>
        <v>2024</v>
      </c>
      <c r="E25" s="231">
        <f>$B$2</f>
        <v>2025</v>
      </c>
      <c r="F25" s="231">
        <f>$B$2+1</f>
        <v>2026</v>
      </c>
      <c r="G25" s="231">
        <f>$B$2+2</f>
        <v>2027</v>
      </c>
      <c r="H25" s="231">
        <f>$B$2+3</f>
        <v>2028</v>
      </c>
    </row>
    <row r="26" spans="1:8">
      <c r="A26" s="232" t="s">
        <v>199</v>
      </c>
      <c r="B26" s="303"/>
      <c r="C26" s="303">
        <v>1.9</v>
      </c>
      <c r="D26" s="303">
        <v>1.9</v>
      </c>
      <c r="E26" s="303">
        <v>1.9</v>
      </c>
      <c r="F26" s="303">
        <v>1.9</v>
      </c>
      <c r="G26" s="303">
        <v>1.9</v>
      </c>
      <c r="H26" s="303">
        <v>1.9</v>
      </c>
    </row>
    <row r="27" spans="1:8">
      <c r="A27" s="234" t="s">
        <v>200</v>
      </c>
      <c r="B27" s="303">
        <f>(1469.69*12)*0.8+(1962.83*12*0.1)</f>
        <v>16464.419999999998</v>
      </c>
      <c r="C27" s="303"/>
      <c r="D27" s="303"/>
      <c r="E27" s="303"/>
      <c r="F27" s="303"/>
      <c r="G27" s="303"/>
      <c r="H27" s="303"/>
    </row>
    <row r="28" spans="1:8">
      <c r="A28" s="232" t="s">
        <v>201</v>
      </c>
      <c r="B28" s="303">
        <f>(627.57*12*0.8)+(821.19*12*0.1)</f>
        <v>7010.1</v>
      </c>
      <c r="C28" s="303"/>
      <c r="D28" s="303"/>
      <c r="E28" s="303"/>
      <c r="F28" s="303"/>
      <c r="G28" s="303"/>
      <c r="H28" s="303"/>
    </row>
    <row r="29" spans="1:8">
      <c r="A29" s="234" t="s">
        <v>202</v>
      </c>
      <c r="B29" s="303">
        <v>10000</v>
      </c>
      <c r="C29" s="303"/>
      <c r="D29" s="303"/>
      <c r="E29" s="303"/>
      <c r="F29" s="303"/>
      <c r="G29" s="303"/>
      <c r="H29" s="303"/>
    </row>
    <row r="30" spans="1:8">
      <c r="A30" s="234" t="s">
        <v>203</v>
      </c>
      <c r="B30" s="303">
        <v>6900</v>
      </c>
      <c r="C30" s="303"/>
      <c r="D30" s="303"/>
      <c r="E30" s="303"/>
      <c r="F30" s="303"/>
      <c r="G30" s="303"/>
      <c r="H30" s="303"/>
    </row>
    <row r="31" spans="1:8">
      <c r="A31" s="234" t="s">
        <v>204</v>
      </c>
      <c r="B31" s="303">
        <v>11300</v>
      </c>
      <c r="C31" s="303"/>
      <c r="D31" s="303"/>
      <c r="E31" s="303"/>
      <c r="F31" s="303"/>
      <c r="G31" s="303"/>
      <c r="H31" s="303"/>
    </row>
    <row r="32" spans="1:8">
      <c r="A32" s="234" t="s">
        <v>205</v>
      </c>
      <c r="B32" s="303">
        <f>B40*0.03</f>
        <v>1740.3498</v>
      </c>
      <c r="C32" s="303"/>
      <c r="D32" s="303"/>
      <c r="E32" s="303"/>
      <c r="F32" s="303"/>
      <c r="G32" s="303"/>
      <c r="H32" s="303"/>
    </row>
    <row r="33" spans="1:8">
      <c r="A33" s="234" t="s">
        <v>206</v>
      </c>
      <c r="B33" s="303">
        <v>5000</v>
      </c>
      <c r="C33" s="303"/>
      <c r="D33" s="303"/>
      <c r="E33" s="303"/>
      <c r="F33" s="303"/>
      <c r="G33" s="303"/>
      <c r="H33" s="303"/>
    </row>
    <row r="34" spans="1:8">
      <c r="A34" s="235" t="s">
        <v>207</v>
      </c>
      <c r="B34" s="236">
        <f>SUM(B27:B33)</f>
        <v>58414.8698</v>
      </c>
      <c r="C34" s="236">
        <f t="shared" ref="C34:H34" si="3">(B34*C26/100+B34)+SUM(C27:C33)</f>
        <v>59524.752326200003</v>
      </c>
      <c r="D34" s="236">
        <f t="shared" si="3"/>
        <v>60655.722620397806</v>
      </c>
      <c r="E34" s="236">
        <f t="shared" si="3"/>
        <v>61808.181350185361</v>
      </c>
      <c r="F34" s="236">
        <f t="shared" si="3"/>
        <v>62982.536795838882</v>
      </c>
      <c r="G34" s="236">
        <f t="shared" si="3"/>
        <v>64179.204994959822</v>
      </c>
      <c r="H34" s="236">
        <f t="shared" si="3"/>
        <v>65398.609889864056</v>
      </c>
    </row>
    <row r="35" spans="1:8">
      <c r="A35" s="232" t="s">
        <v>199</v>
      </c>
      <c r="B35" s="303"/>
      <c r="C35" s="303">
        <v>2</v>
      </c>
      <c r="D35" s="303">
        <v>2</v>
      </c>
      <c r="E35" s="303">
        <v>2</v>
      </c>
      <c r="F35" s="303">
        <v>2</v>
      </c>
      <c r="G35" s="303">
        <v>2</v>
      </c>
      <c r="H35" s="303">
        <v>2</v>
      </c>
    </row>
    <row r="36" spans="1:8">
      <c r="A36" s="232" t="s">
        <v>216</v>
      </c>
      <c r="B36" s="303">
        <v>58011.66</v>
      </c>
      <c r="C36" s="303"/>
      <c r="D36" s="303"/>
      <c r="E36" s="303"/>
      <c r="F36" s="303"/>
      <c r="G36" s="303"/>
      <c r="H36" s="303"/>
    </row>
    <row r="37" spans="1:8">
      <c r="A37" s="240" t="s">
        <v>215</v>
      </c>
      <c r="B37" s="303"/>
      <c r="C37" s="303"/>
      <c r="D37" s="303"/>
      <c r="E37" s="303"/>
      <c r="F37" s="303"/>
      <c r="G37" s="303"/>
      <c r="H37" s="303"/>
    </row>
    <row r="38" spans="1:8">
      <c r="A38" s="240" t="s">
        <v>214</v>
      </c>
      <c r="B38" s="303"/>
      <c r="C38" s="303"/>
      <c r="D38" s="303"/>
      <c r="E38" s="303"/>
      <c r="F38" s="303"/>
      <c r="G38" s="303"/>
      <c r="H38" s="303"/>
    </row>
    <row r="39" spans="1:8">
      <c r="A39" s="240" t="s">
        <v>217</v>
      </c>
      <c r="B39" s="303"/>
      <c r="C39" s="303"/>
      <c r="D39" s="303"/>
      <c r="E39" s="303"/>
      <c r="F39" s="303"/>
      <c r="G39" s="303"/>
      <c r="H39" s="303"/>
    </row>
    <row r="40" spans="1:8">
      <c r="A40" s="235" t="s">
        <v>208</v>
      </c>
      <c r="B40" s="236">
        <f>SUM(B36:B39)</f>
        <v>58011.66</v>
      </c>
      <c r="C40" s="236">
        <f t="shared" ref="C40:H40" si="4">(B40*C35/100+B40)+SUM(C36:C39)</f>
        <v>59171.893200000006</v>
      </c>
      <c r="D40" s="236">
        <f t="shared" si="4"/>
        <v>60355.331064000005</v>
      </c>
      <c r="E40" s="236">
        <f t="shared" si="4"/>
        <v>61562.437685280005</v>
      </c>
      <c r="F40" s="236">
        <f t="shared" si="4"/>
        <v>62793.686438985605</v>
      </c>
      <c r="G40" s="236">
        <f t="shared" si="4"/>
        <v>64049.560167765318</v>
      </c>
      <c r="H40" s="236">
        <f t="shared" si="4"/>
        <v>65330.551371120622</v>
      </c>
    </row>
    <row r="41" spans="1:8">
      <c r="A41" s="235" t="s">
        <v>209</v>
      </c>
      <c r="B41" s="233">
        <f t="shared" ref="B41:H41" si="5">B40-B34</f>
        <v>-403.2097999999969</v>
      </c>
      <c r="C41" s="233">
        <f t="shared" si="5"/>
        <v>-352.85912619999726</v>
      </c>
      <c r="D41" s="233">
        <f t="shared" si="5"/>
        <v>-300.39155639780074</v>
      </c>
      <c r="E41" s="233">
        <f t="shared" si="5"/>
        <v>-245.74366490535613</v>
      </c>
      <c r="F41" s="233">
        <f t="shared" si="5"/>
        <v>-188.85035685327603</v>
      </c>
      <c r="G41" s="233">
        <f t="shared" si="5"/>
        <v>-129.64482719450461</v>
      </c>
      <c r="H41" s="233">
        <f t="shared" si="5"/>
        <v>-68.058518743433524</v>
      </c>
    </row>
    <row r="42" spans="1:8">
      <c r="A42" s="241"/>
      <c r="B42" s="238"/>
      <c r="C42" s="238"/>
      <c r="D42" s="238"/>
      <c r="E42" s="238"/>
      <c r="F42" s="238"/>
      <c r="G42" s="238"/>
      <c r="H42" s="238"/>
    </row>
    <row r="43" spans="1:8">
      <c r="A43" s="241"/>
      <c r="B43" s="238"/>
      <c r="C43" s="238"/>
      <c r="D43" s="238"/>
      <c r="E43" s="238"/>
      <c r="F43" s="238"/>
      <c r="G43" s="238"/>
      <c r="H43" s="238"/>
    </row>
    <row r="44" spans="1:8">
      <c r="A44" s="230" t="s">
        <v>219</v>
      </c>
      <c r="B44" s="231">
        <f>$B$2-3</f>
        <v>2022</v>
      </c>
      <c r="C44" s="231">
        <f>$B$2-2</f>
        <v>2023</v>
      </c>
      <c r="D44" s="231">
        <f>$B$2-1</f>
        <v>2024</v>
      </c>
      <c r="E44" s="231">
        <f>$B$2</f>
        <v>2025</v>
      </c>
      <c r="F44" s="231">
        <f>$B$2+1</f>
        <v>2026</v>
      </c>
      <c r="G44" s="231">
        <f>$B$2+2</f>
        <v>2027</v>
      </c>
      <c r="H44" s="231">
        <f>$B$2+3</f>
        <v>2028</v>
      </c>
    </row>
    <row r="45" spans="1:8">
      <c r="A45" s="232" t="s">
        <v>199</v>
      </c>
      <c r="B45" s="303"/>
      <c r="C45" s="303">
        <v>1.9</v>
      </c>
      <c r="D45" s="303">
        <v>1.9</v>
      </c>
      <c r="E45" s="303">
        <v>1.9</v>
      </c>
      <c r="F45" s="303">
        <v>1.9</v>
      </c>
      <c r="G45" s="303">
        <v>1.9</v>
      </c>
      <c r="H45" s="303">
        <v>1.9</v>
      </c>
    </row>
    <row r="46" spans="1:8">
      <c r="A46" s="234" t="s">
        <v>200</v>
      </c>
      <c r="B46" s="303">
        <f>(1469.69*12)*0.8+(1962.83*12*0.1)</f>
        <v>16464.419999999998</v>
      </c>
      <c r="C46" s="303"/>
      <c r="D46" s="303"/>
      <c r="E46" s="303"/>
      <c r="F46" s="303"/>
      <c r="G46" s="303"/>
      <c r="H46" s="303"/>
    </row>
    <row r="47" spans="1:8">
      <c r="A47" s="232" t="s">
        <v>201</v>
      </c>
      <c r="B47" s="303">
        <f>(627.57*12*0.8)+(821.19*12*0.1)</f>
        <v>7010.1</v>
      </c>
      <c r="C47" s="303"/>
      <c r="D47" s="303"/>
      <c r="E47" s="303"/>
      <c r="F47" s="303"/>
      <c r="G47" s="303"/>
      <c r="H47" s="303"/>
    </row>
    <row r="48" spans="1:8">
      <c r="A48" s="234" t="s">
        <v>202</v>
      </c>
      <c r="B48" s="303">
        <v>10000</v>
      </c>
      <c r="C48" s="303"/>
      <c r="D48" s="303"/>
      <c r="E48" s="303"/>
      <c r="F48" s="303"/>
      <c r="G48" s="303"/>
      <c r="H48" s="303"/>
    </row>
    <row r="49" spans="1:8">
      <c r="A49" s="234" t="s">
        <v>203</v>
      </c>
      <c r="B49" s="303">
        <v>6900</v>
      </c>
      <c r="C49" s="303"/>
      <c r="D49" s="303"/>
      <c r="E49" s="303"/>
      <c r="F49" s="303"/>
      <c r="G49" s="303"/>
      <c r="H49" s="303"/>
    </row>
    <row r="50" spans="1:8">
      <c r="A50" s="234" t="s">
        <v>204</v>
      </c>
      <c r="B50" s="303">
        <v>11300</v>
      </c>
      <c r="C50" s="303"/>
      <c r="D50" s="303"/>
      <c r="E50" s="303"/>
      <c r="F50" s="303"/>
      <c r="G50" s="303"/>
      <c r="H50" s="303"/>
    </row>
    <row r="51" spans="1:8">
      <c r="A51" s="234" t="s">
        <v>205</v>
      </c>
      <c r="B51" s="303">
        <f>B59*0.03</f>
        <v>1740.3498</v>
      </c>
      <c r="C51" s="303"/>
      <c r="D51" s="303"/>
      <c r="E51" s="303"/>
      <c r="F51" s="303"/>
      <c r="G51" s="303"/>
      <c r="H51" s="303"/>
    </row>
    <row r="52" spans="1:8">
      <c r="A52" s="234" t="s">
        <v>206</v>
      </c>
      <c r="B52" s="303">
        <v>5000</v>
      </c>
      <c r="C52" s="303"/>
      <c r="D52" s="303"/>
      <c r="E52" s="303"/>
      <c r="F52" s="303"/>
      <c r="G52" s="303"/>
      <c r="H52" s="303"/>
    </row>
    <row r="53" spans="1:8">
      <c r="A53" s="235" t="s">
        <v>207</v>
      </c>
      <c r="B53" s="236">
        <f>SUM(B46:B52)</f>
        <v>58414.8698</v>
      </c>
      <c r="C53" s="236">
        <f t="shared" ref="C53:H53" si="6">(B53*C45/100+B53)+SUM(C46:C52)</f>
        <v>59524.752326200003</v>
      </c>
      <c r="D53" s="236">
        <f t="shared" si="6"/>
        <v>60655.722620397806</v>
      </c>
      <c r="E53" s="236">
        <f t="shared" si="6"/>
        <v>61808.181350185361</v>
      </c>
      <c r="F53" s="236">
        <f t="shared" si="6"/>
        <v>62982.536795838882</v>
      </c>
      <c r="G53" s="236">
        <f t="shared" si="6"/>
        <v>64179.204994959822</v>
      </c>
      <c r="H53" s="236">
        <f t="shared" si="6"/>
        <v>65398.609889864056</v>
      </c>
    </row>
    <row r="54" spans="1:8">
      <c r="A54" s="232" t="s">
        <v>199</v>
      </c>
      <c r="B54" s="303"/>
      <c r="C54" s="303">
        <v>2</v>
      </c>
      <c r="D54" s="303">
        <v>2</v>
      </c>
      <c r="E54" s="303">
        <v>2</v>
      </c>
      <c r="F54" s="303">
        <v>2</v>
      </c>
      <c r="G54" s="303">
        <v>2</v>
      </c>
      <c r="H54" s="303">
        <v>2</v>
      </c>
    </row>
    <row r="55" spans="1:8">
      <c r="A55" s="232" t="s">
        <v>216</v>
      </c>
      <c r="B55" s="303">
        <v>58011.66</v>
      </c>
      <c r="C55" s="303"/>
      <c r="D55" s="303"/>
      <c r="E55" s="303"/>
      <c r="F55" s="303"/>
      <c r="G55" s="303"/>
      <c r="H55" s="303"/>
    </row>
    <row r="56" spans="1:8">
      <c r="A56" s="240" t="s">
        <v>215</v>
      </c>
      <c r="B56" s="303"/>
      <c r="C56" s="303"/>
      <c r="D56" s="303"/>
      <c r="E56" s="303"/>
      <c r="F56" s="303"/>
      <c r="G56" s="303"/>
      <c r="H56" s="303"/>
    </row>
    <row r="57" spans="1:8">
      <c r="A57" s="240" t="s">
        <v>214</v>
      </c>
      <c r="B57" s="303"/>
      <c r="C57" s="303"/>
      <c r="D57" s="303"/>
      <c r="E57" s="303"/>
      <c r="F57" s="303"/>
      <c r="G57" s="303"/>
      <c r="H57" s="303"/>
    </row>
    <row r="58" spans="1:8">
      <c r="A58" s="240" t="s">
        <v>217</v>
      </c>
      <c r="B58" s="303"/>
      <c r="C58" s="303"/>
      <c r="D58" s="303"/>
      <c r="E58" s="303"/>
      <c r="F58" s="303"/>
      <c r="G58" s="303"/>
      <c r="H58" s="303"/>
    </row>
    <row r="59" spans="1:8">
      <c r="A59" s="235" t="s">
        <v>208</v>
      </c>
      <c r="B59" s="236">
        <f>SUM(B55:B58)</f>
        <v>58011.66</v>
      </c>
      <c r="C59" s="236">
        <f t="shared" ref="C59:H59" si="7">(B59*C54/100+B59)+SUM(C55:C58)</f>
        <v>59171.893200000006</v>
      </c>
      <c r="D59" s="236">
        <f t="shared" si="7"/>
        <v>60355.331064000005</v>
      </c>
      <c r="E59" s="236">
        <f t="shared" si="7"/>
        <v>61562.437685280005</v>
      </c>
      <c r="F59" s="236">
        <f t="shared" si="7"/>
        <v>62793.686438985605</v>
      </c>
      <c r="G59" s="236">
        <f t="shared" si="7"/>
        <v>64049.560167765318</v>
      </c>
      <c r="H59" s="236">
        <f t="shared" si="7"/>
        <v>65330.551371120622</v>
      </c>
    </row>
    <row r="60" spans="1:8">
      <c r="A60" s="235" t="s">
        <v>209</v>
      </c>
      <c r="B60" s="233">
        <f t="shared" ref="B60:H60" si="8">B59-B53</f>
        <v>-403.2097999999969</v>
      </c>
      <c r="C60" s="233">
        <f t="shared" si="8"/>
        <v>-352.85912619999726</v>
      </c>
      <c r="D60" s="233">
        <f t="shared" si="8"/>
        <v>-300.39155639780074</v>
      </c>
      <c r="E60" s="233">
        <f t="shared" si="8"/>
        <v>-245.74366490535613</v>
      </c>
      <c r="F60" s="233">
        <f t="shared" si="8"/>
        <v>-188.85035685327603</v>
      </c>
      <c r="G60" s="233">
        <f t="shared" si="8"/>
        <v>-129.64482719450461</v>
      </c>
      <c r="H60" s="233">
        <f t="shared" si="8"/>
        <v>-68.058518743433524</v>
      </c>
    </row>
    <row r="61" spans="1:8">
      <c r="A61" s="241"/>
      <c r="B61" s="238"/>
      <c r="C61" s="238"/>
      <c r="D61" s="238"/>
      <c r="E61" s="238"/>
      <c r="F61" s="238"/>
      <c r="G61" s="238"/>
      <c r="H61" s="238"/>
    </row>
    <row r="62" spans="1:8">
      <c r="A62" s="241"/>
      <c r="B62" s="238"/>
      <c r="C62" s="238"/>
      <c r="D62" s="238"/>
      <c r="E62" s="238"/>
      <c r="F62" s="238"/>
      <c r="G62" s="238"/>
      <c r="H62" s="238"/>
    </row>
    <row r="63" spans="1:8">
      <c r="A63" s="230" t="s">
        <v>220</v>
      </c>
      <c r="B63" s="231">
        <f>$B$2-3</f>
        <v>2022</v>
      </c>
      <c r="C63" s="231">
        <f>$B$2-2</f>
        <v>2023</v>
      </c>
      <c r="D63" s="231">
        <f>$B$2-1</f>
        <v>2024</v>
      </c>
      <c r="E63" s="231">
        <f>$B$2</f>
        <v>2025</v>
      </c>
      <c r="F63" s="231">
        <f>$B$2+1</f>
        <v>2026</v>
      </c>
      <c r="G63" s="231">
        <f>$B$2+2</f>
        <v>2027</v>
      </c>
      <c r="H63" s="231">
        <f>$B$2+3</f>
        <v>2028</v>
      </c>
    </row>
    <row r="64" spans="1:8">
      <c r="A64" s="232" t="s">
        <v>199</v>
      </c>
      <c r="B64" s="303"/>
      <c r="C64" s="303">
        <v>1.9</v>
      </c>
      <c r="D64" s="303">
        <v>1.9</v>
      </c>
      <c r="E64" s="303">
        <v>1.9</v>
      </c>
      <c r="F64" s="303">
        <v>1.9</v>
      </c>
      <c r="G64" s="303">
        <v>1.9</v>
      </c>
      <c r="H64" s="303">
        <v>1.9</v>
      </c>
    </row>
    <row r="65" spans="1:8">
      <c r="A65" s="234" t="s">
        <v>200</v>
      </c>
      <c r="B65" s="303">
        <f>(1469.69*12)*0.8+(1962.83*12*0.1)</f>
        <v>16464.419999999998</v>
      </c>
      <c r="C65" s="303"/>
      <c r="D65" s="303"/>
      <c r="E65" s="303"/>
      <c r="F65" s="303"/>
      <c r="G65" s="303"/>
      <c r="H65" s="303"/>
    </row>
    <row r="66" spans="1:8">
      <c r="A66" s="232" t="s">
        <v>201</v>
      </c>
      <c r="B66" s="303">
        <f>(627.57*12*0.8)+(821.19*12*0.1)</f>
        <v>7010.1</v>
      </c>
      <c r="C66" s="303"/>
      <c r="D66" s="303"/>
      <c r="E66" s="303"/>
      <c r="F66" s="303"/>
      <c r="G66" s="303"/>
      <c r="H66" s="303"/>
    </row>
    <row r="67" spans="1:8">
      <c r="A67" s="234" t="s">
        <v>202</v>
      </c>
      <c r="B67" s="303">
        <v>10000</v>
      </c>
      <c r="C67" s="303"/>
      <c r="D67" s="303"/>
      <c r="E67" s="303"/>
      <c r="F67" s="303"/>
      <c r="G67" s="303"/>
      <c r="H67" s="303"/>
    </row>
    <row r="68" spans="1:8">
      <c r="A68" s="234" t="s">
        <v>210</v>
      </c>
      <c r="B68" s="303">
        <v>30000</v>
      </c>
      <c r="C68" s="303"/>
      <c r="D68" s="303"/>
      <c r="E68" s="303"/>
      <c r="F68" s="303"/>
      <c r="G68" s="303"/>
      <c r="H68" s="303"/>
    </row>
    <row r="69" spans="1:8">
      <c r="A69" s="234" t="s">
        <v>205</v>
      </c>
      <c r="B69" s="303">
        <v>200</v>
      </c>
      <c r="C69" s="303"/>
      <c r="D69" s="303"/>
      <c r="E69" s="303"/>
      <c r="F69" s="303"/>
      <c r="G69" s="303"/>
      <c r="H69" s="303"/>
    </row>
    <row r="70" spans="1:8">
      <c r="A70" s="234" t="s">
        <v>206</v>
      </c>
      <c r="B70" s="303">
        <f>B78*0.03</f>
        <v>1740.3498</v>
      </c>
      <c r="C70" s="303"/>
      <c r="D70" s="303"/>
      <c r="E70" s="303"/>
      <c r="F70" s="303"/>
      <c r="G70" s="303"/>
      <c r="H70" s="303"/>
    </row>
    <row r="71" spans="1:8">
      <c r="A71" s="234"/>
      <c r="B71" s="303"/>
      <c r="C71" s="303"/>
      <c r="D71" s="303"/>
      <c r="E71" s="303"/>
      <c r="F71" s="303"/>
      <c r="G71" s="303"/>
      <c r="H71" s="303"/>
    </row>
    <row r="72" spans="1:8">
      <c r="A72" s="235" t="s">
        <v>207</v>
      </c>
      <c r="B72" s="236">
        <f>SUM(B65:B71)</f>
        <v>65414.8698</v>
      </c>
      <c r="C72" s="236">
        <f t="shared" ref="C72:H72" si="9">(B72*C64/100+B72)+SUM(C65:C71)</f>
        <v>66657.752326200003</v>
      </c>
      <c r="D72" s="236">
        <f t="shared" si="9"/>
        <v>67924.249620397808</v>
      </c>
      <c r="E72" s="236">
        <f t="shared" si="9"/>
        <v>69214.810363185359</v>
      </c>
      <c r="F72" s="236">
        <f t="shared" si="9"/>
        <v>70529.891760085884</v>
      </c>
      <c r="G72" s="236">
        <f t="shared" si="9"/>
        <v>71869.959703527522</v>
      </c>
      <c r="H72" s="236">
        <f t="shared" si="9"/>
        <v>73235.488937894552</v>
      </c>
    </row>
    <row r="73" spans="1:8">
      <c r="A73" s="232" t="s">
        <v>199</v>
      </c>
      <c r="B73" s="303"/>
      <c r="C73" s="303">
        <v>2</v>
      </c>
      <c r="D73" s="303">
        <v>2</v>
      </c>
      <c r="E73" s="303">
        <v>2</v>
      </c>
      <c r="F73" s="303">
        <v>2</v>
      </c>
      <c r="G73" s="303">
        <v>2</v>
      </c>
      <c r="H73" s="303">
        <v>2</v>
      </c>
    </row>
    <row r="74" spans="1:8">
      <c r="A74" s="232" t="s">
        <v>216</v>
      </c>
      <c r="B74" s="303">
        <v>58011.66</v>
      </c>
      <c r="C74" s="303"/>
      <c r="D74" s="303"/>
      <c r="E74" s="303"/>
      <c r="F74" s="303"/>
      <c r="G74" s="303"/>
      <c r="H74" s="303"/>
    </row>
    <row r="75" spans="1:8">
      <c r="A75" s="240" t="s">
        <v>215</v>
      </c>
      <c r="B75" s="303"/>
      <c r="C75" s="303"/>
      <c r="D75" s="303"/>
      <c r="E75" s="303"/>
      <c r="F75" s="303"/>
      <c r="G75" s="303"/>
      <c r="H75" s="303"/>
    </row>
    <row r="76" spans="1:8">
      <c r="A76" s="240" t="s">
        <v>214</v>
      </c>
      <c r="B76" s="303"/>
      <c r="C76" s="303"/>
      <c r="D76" s="303"/>
      <c r="E76" s="303"/>
      <c r="F76" s="303"/>
      <c r="G76" s="303"/>
      <c r="H76" s="303"/>
    </row>
    <row r="77" spans="1:8">
      <c r="A77" s="240" t="s">
        <v>217</v>
      </c>
      <c r="B77" s="303"/>
      <c r="C77" s="303"/>
      <c r="D77" s="303"/>
      <c r="E77" s="303"/>
      <c r="F77" s="303"/>
      <c r="G77" s="303"/>
      <c r="H77" s="303"/>
    </row>
    <row r="78" spans="1:8">
      <c r="A78" s="235" t="s">
        <v>208</v>
      </c>
      <c r="B78" s="236">
        <f>SUM(B74:B77)</f>
        <v>58011.66</v>
      </c>
      <c r="C78" s="236">
        <f t="shared" ref="C78:H78" si="10">(B78*C73/100+B78)+SUM(C74:C77)</f>
        <v>59171.893200000006</v>
      </c>
      <c r="D78" s="236">
        <f t="shared" si="10"/>
        <v>60355.331064000005</v>
      </c>
      <c r="E78" s="236">
        <f t="shared" si="10"/>
        <v>61562.437685280005</v>
      </c>
      <c r="F78" s="236">
        <f t="shared" si="10"/>
        <v>62793.686438985605</v>
      </c>
      <c r="G78" s="236">
        <f t="shared" si="10"/>
        <v>64049.560167765318</v>
      </c>
      <c r="H78" s="236">
        <f t="shared" si="10"/>
        <v>65330.551371120622</v>
      </c>
    </row>
    <row r="79" spans="1:8">
      <c r="A79" s="235" t="s">
        <v>209</v>
      </c>
      <c r="B79" s="233">
        <f t="shared" ref="B79:H79" si="11">B78-B72</f>
        <v>-7403.2097999999969</v>
      </c>
      <c r="C79" s="233">
        <f t="shared" si="11"/>
        <v>-7485.8591261999973</v>
      </c>
      <c r="D79" s="233">
        <f t="shared" si="11"/>
        <v>-7568.9185563978026</v>
      </c>
      <c r="E79" s="233">
        <f t="shared" si="11"/>
        <v>-7652.3726779053541</v>
      </c>
      <c r="F79" s="233">
        <f t="shared" si="11"/>
        <v>-7736.2053211002785</v>
      </c>
      <c r="G79" s="233">
        <f t="shared" si="11"/>
        <v>-7820.3995357622043</v>
      </c>
      <c r="H79" s="233">
        <f t="shared" si="11"/>
        <v>-7904.9375667739296</v>
      </c>
    </row>
    <row r="80" spans="1:8">
      <c r="A80" s="241"/>
      <c r="B80" s="238"/>
      <c r="C80" s="238"/>
      <c r="D80" s="238"/>
      <c r="E80" s="238"/>
      <c r="F80" s="238"/>
      <c r="G80" s="238"/>
      <c r="H80" s="238"/>
    </row>
    <row r="81" spans="1:8">
      <c r="A81" s="241"/>
      <c r="B81" s="238"/>
      <c r="C81" s="238"/>
      <c r="D81" s="238"/>
      <c r="E81" s="238"/>
      <c r="F81" s="238"/>
      <c r="G81" s="238"/>
      <c r="H81" s="238"/>
    </row>
    <row r="82" spans="1:8">
      <c r="A82" s="230" t="s">
        <v>221</v>
      </c>
      <c r="B82" s="231">
        <f>$B$2-3</f>
        <v>2022</v>
      </c>
      <c r="C82" s="231">
        <f>$B$2-2</f>
        <v>2023</v>
      </c>
      <c r="D82" s="231">
        <f>$B$2-1</f>
        <v>2024</v>
      </c>
      <c r="E82" s="231">
        <f>$B$2</f>
        <v>2025</v>
      </c>
      <c r="F82" s="231">
        <f>$B$2+1</f>
        <v>2026</v>
      </c>
      <c r="G82" s="231">
        <f>$B$2+2</f>
        <v>2027</v>
      </c>
      <c r="H82" s="231">
        <f>$B$2+3</f>
        <v>2028</v>
      </c>
    </row>
    <row r="83" spans="1:8">
      <c r="A83" s="232" t="s">
        <v>199</v>
      </c>
      <c r="B83" s="303"/>
      <c r="C83" s="303">
        <v>1.9</v>
      </c>
      <c r="D83" s="303">
        <v>1.9</v>
      </c>
      <c r="E83" s="303">
        <v>1.9</v>
      </c>
      <c r="F83" s="303">
        <v>1.9</v>
      </c>
      <c r="G83" s="303">
        <v>1.9</v>
      </c>
      <c r="H83" s="303">
        <v>1.9</v>
      </c>
    </row>
    <row r="84" spans="1:8">
      <c r="A84" s="234" t="s">
        <v>200</v>
      </c>
      <c r="B84" s="303">
        <f>(1469.69*12)*0.8+(1962.83*12*0.1)</f>
        <v>16464.419999999998</v>
      </c>
      <c r="C84" s="303"/>
      <c r="D84" s="303"/>
      <c r="E84" s="303"/>
      <c r="F84" s="303"/>
      <c r="G84" s="303"/>
      <c r="H84" s="303"/>
    </row>
    <row r="85" spans="1:8">
      <c r="A85" s="232" t="s">
        <v>201</v>
      </c>
      <c r="B85" s="303">
        <f>(627.57*12*0.8)+(821.19*12*0.1)</f>
        <v>7010.1</v>
      </c>
      <c r="C85" s="303"/>
      <c r="D85" s="303"/>
      <c r="E85" s="303"/>
      <c r="F85" s="303"/>
      <c r="G85" s="303"/>
      <c r="H85" s="303"/>
    </row>
    <row r="86" spans="1:8">
      <c r="A86" s="234" t="s">
        <v>202</v>
      </c>
      <c r="B86" s="303">
        <v>10000</v>
      </c>
      <c r="C86" s="303"/>
      <c r="D86" s="303"/>
      <c r="E86" s="303"/>
      <c r="F86" s="303"/>
      <c r="G86" s="303"/>
      <c r="H86" s="303"/>
    </row>
    <row r="87" spans="1:8">
      <c r="A87" s="234" t="s">
        <v>203</v>
      </c>
      <c r="B87" s="303">
        <v>6900</v>
      </c>
      <c r="C87" s="303"/>
      <c r="D87" s="303"/>
      <c r="E87" s="303"/>
      <c r="F87" s="303"/>
      <c r="G87" s="303"/>
      <c r="H87" s="303"/>
    </row>
    <row r="88" spans="1:8">
      <c r="A88" s="234" t="s">
        <v>204</v>
      </c>
      <c r="B88" s="303">
        <v>11300</v>
      </c>
      <c r="C88" s="303"/>
      <c r="D88" s="303"/>
      <c r="E88" s="303"/>
      <c r="F88" s="303"/>
      <c r="G88" s="303"/>
      <c r="H88" s="303"/>
    </row>
    <row r="89" spans="1:8">
      <c r="A89" s="234" t="s">
        <v>205</v>
      </c>
      <c r="B89" s="303">
        <f>B97*0.03</f>
        <v>1740.3498</v>
      </c>
      <c r="C89" s="303"/>
      <c r="D89" s="303"/>
      <c r="E89" s="303"/>
      <c r="F89" s="303"/>
      <c r="G89" s="303"/>
      <c r="H89" s="303"/>
    </row>
    <row r="90" spans="1:8">
      <c r="A90" s="234" t="s">
        <v>206</v>
      </c>
      <c r="B90" s="303">
        <v>5000</v>
      </c>
      <c r="C90" s="303"/>
      <c r="D90" s="303"/>
      <c r="E90" s="303"/>
      <c r="F90" s="303"/>
      <c r="G90" s="303"/>
      <c r="H90" s="303"/>
    </row>
    <row r="91" spans="1:8">
      <c r="A91" s="235" t="s">
        <v>207</v>
      </c>
      <c r="B91" s="236">
        <f>SUM(B84:B90)</f>
        <v>58414.8698</v>
      </c>
      <c r="C91" s="236">
        <f t="shared" ref="C91:H91" si="12">(B91*C83/100+B91)+SUM(C84:C90)</f>
        <v>59524.752326200003</v>
      </c>
      <c r="D91" s="236">
        <f t="shared" si="12"/>
        <v>60655.722620397806</v>
      </c>
      <c r="E91" s="236">
        <f t="shared" si="12"/>
        <v>61808.181350185361</v>
      </c>
      <c r="F91" s="236">
        <f t="shared" si="12"/>
        <v>62982.536795838882</v>
      </c>
      <c r="G91" s="236">
        <f t="shared" si="12"/>
        <v>64179.204994959822</v>
      </c>
      <c r="H91" s="236">
        <f t="shared" si="12"/>
        <v>65398.609889864056</v>
      </c>
    </row>
    <row r="92" spans="1:8">
      <c r="A92" s="232" t="s">
        <v>199</v>
      </c>
      <c r="B92" s="303"/>
      <c r="C92" s="303">
        <v>2</v>
      </c>
      <c r="D92" s="303">
        <v>2</v>
      </c>
      <c r="E92" s="303">
        <v>2</v>
      </c>
      <c r="F92" s="303">
        <v>2</v>
      </c>
      <c r="G92" s="303">
        <v>2</v>
      </c>
      <c r="H92" s="303">
        <v>2</v>
      </c>
    </row>
    <row r="93" spans="1:8">
      <c r="A93" s="232" t="s">
        <v>216</v>
      </c>
      <c r="B93" s="303">
        <v>58011.66</v>
      </c>
      <c r="C93" s="303"/>
      <c r="D93" s="303"/>
      <c r="E93" s="303"/>
      <c r="F93" s="303"/>
      <c r="G93" s="303"/>
      <c r="H93" s="303"/>
    </row>
    <row r="94" spans="1:8">
      <c r="A94" s="240" t="s">
        <v>215</v>
      </c>
      <c r="B94" s="303"/>
      <c r="C94" s="303"/>
      <c r="D94" s="303"/>
      <c r="E94" s="303"/>
      <c r="F94" s="303"/>
      <c r="G94" s="303"/>
      <c r="H94" s="303"/>
    </row>
    <row r="95" spans="1:8">
      <c r="A95" s="240" t="s">
        <v>214</v>
      </c>
      <c r="B95" s="303"/>
      <c r="C95" s="303"/>
      <c r="D95" s="303"/>
      <c r="E95" s="303"/>
      <c r="F95" s="303"/>
      <c r="G95" s="303"/>
      <c r="H95" s="303"/>
    </row>
    <row r="96" spans="1:8">
      <c r="A96" s="240" t="s">
        <v>217</v>
      </c>
      <c r="B96" s="303"/>
      <c r="C96" s="303"/>
      <c r="D96" s="303"/>
      <c r="E96" s="303"/>
      <c r="F96" s="303"/>
      <c r="G96" s="303"/>
      <c r="H96" s="303"/>
    </row>
    <row r="97" spans="1:8">
      <c r="A97" s="235" t="s">
        <v>208</v>
      </c>
      <c r="B97" s="236">
        <f>SUM(B93:B96)</f>
        <v>58011.66</v>
      </c>
      <c r="C97" s="236">
        <f t="shared" ref="C97:H97" si="13">(B97*C92/100+B97)+SUM(C93:C96)</f>
        <v>59171.893200000006</v>
      </c>
      <c r="D97" s="236">
        <f t="shared" si="13"/>
        <v>60355.331064000005</v>
      </c>
      <c r="E97" s="236">
        <f t="shared" si="13"/>
        <v>61562.437685280005</v>
      </c>
      <c r="F97" s="236">
        <f t="shared" si="13"/>
        <v>62793.686438985605</v>
      </c>
      <c r="G97" s="236">
        <f t="shared" si="13"/>
        <v>64049.560167765318</v>
      </c>
      <c r="H97" s="236">
        <f t="shared" si="13"/>
        <v>65330.551371120622</v>
      </c>
    </row>
    <row r="98" spans="1:8">
      <c r="A98" s="235" t="s">
        <v>209</v>
      </c>
      <c r="B98" s="233">
        <f t="shared" ref="B98:H98" si="14">B97-B91</f>
        <v>-403.2097999999969</v>
      </c>
      <c r="C98" s="233">
        <f t="shared" si="14"/>
        <v>-352.85912619999726</v>
      </c>
      <c r="D98" s="233">
        <f t="shared" si="14"/>
        <v>-300.39155639780074</v>
      </c>
      <c r="E98" s="233">
        <f t="shared" si="14"/>
        <v>-245.74366490535613</v>
      </c>
      <c r="F98" s="233">
        <f t="shared" si="14"/>
        <v>-188.85035685327603</v>
      </c>
      <c r="G98" s="233">
        <f t="shared" si="14"/>
        <v>-129.64482719450461</v>
      </c>
      <c r="H98" s="233">
        <f t="shared" si="14"/>
        <v>-68.058518743433524</v>
      </c>
    </row>
    <row r="99" spans="1:8">
      <c r="A99" s="241"/>
      <c r="B99" s="238"/>
      <c r="C99" s="238"/>
      <c r="D99" s="238"/>
      <c r="E99" s="238"/>
      <c r="F99" s="238"/>
      <c r="G99" s="238"/>
      <c r="H99" s="238"/>
    </row>
    <row r="100" spans="1:8">
      <c r="A100" s="241"/>
      <c r="B100" s="238"/>
      <c r="C100" s="238"/>
      <c r="D100" s="238"/>
      <c r="E100" s="238"/>
      <c r="F100" s="238"/>
      <c r="G100" s="238"/>
      <c r="H100" s="238"/>
    </row>
    <row r="101" spans="1:8" ht="18">
      <c r="A101" s="242" t="s">
        <v>222</v>
      </c>
      <c r="B101" s="231">
        <f>$B$2-3</f>
        <v>2022</v>
      </c>
      <c r="C101" s="231">
        <f>$B$2-2</f>
        <v>2023</v>
      </c>
      <c r="D101" s="231">
        <f>$B$2-1</f>
        <v>2024</v>
      </c>
      <c r="E101" s="231">
        <f>$B$2</f>
        <v>2025</v>
      </c>
      <c r="F101" s="231">
        <f>$B$2+1</f>
        <v>2026</v>
      </c>
      <c r="G101" s="231">
        <f>$B$2+2</f>
        <v>2027</v>
      </c>
      <c r="H101" s="231">
        <f>$B$2+3</f>
        <v>2028</v>
      </c>
    </row>
    <row r="102" spans="1:8">
      <c r="A102" s="232" t="s">
        <v>199</v>
      </c>
      <c r="B102" s="303"/>
      <c r="C102" s="303">
        <v>1.9</v>
      </c>
      <c r="D102" s="303">
        <v>1.9</v>
      </c>
      <c r="E102" s="303">
        <v>1.9</v>
      </c>
      <c r="F102" s="303">
        <v>1.9</v>
      </c>
      <c r="G102" s="303">
        <v>1.9</v>
      </c>
      <c r="H102" s="303">
        <v>1.9</v>
      </c>
    </row>
    <row r="103" spans="1:8">
      <c r="A103" s="234" t="s">
        <v>200</v>
      </c>
      <c r="B103" s="303">
        <f>(1469.69*12)*0.8+(1962.83*12*0.1)</f>
        <v>16464.419999999998</v>
      </c>
      <c r="C103" s="303"/>
      <c r="D103" s="303"/>
      <c r="E103" s="303"/>
      <c r="F103" s="303"/>
      <c r="G103" s="303"/>
      <c r="H103" s="303"/>
    </row>
    <row r="104" spans="1:8">
      <c r="A104" s="232" t="s">
        <v>201</v>
      </c>
      <c r="B104" s="303">
        <f>(627.57*12*0.8)+(821.19*12*0.1)</f>
        <v>7010.1</v>
      </c>
      <c r="C104" s="303"/>
      <c r="D104" s="303"/>
      <c r="E104" s="303"/>
      <c r="F104" s="303"/>
      <c r="G104" s="303"/>
      <c r="H104" s="303"/>
    </row>
    <row r="105" spans="1:8">
      <c r="A105" s="234" t="s">
        <v>202</v>
      </c>
      <c r="B105" s="303">
        <v>10000</v>
      </c>
      <c r="C105" s="303"/>
      <c r="D105" s="303"/>
      <c r="E105" s="303"/>
      <c r="F105" s="303"/>
      <c r="G105" s="303"/>
      <c r="H105" s="303"/>
    </row>
    <row r="106" spans="1:8">
      <c r="A106" s="234" t="s">
        <v>203</v>
      </c>
      <c r="B106" s="303">
        <v>6900</v>
      </c>
      <c r="C106" s="303"/>
      <c r="D106" s="303"/>
      <c r="E106" s="303"/>
      <c r="F106" s="303"/>
      <c r="G106" s="303"/>
      <c r="H106" s="303"/>
    </row>
    <row r="107" spans="1:8">
      <c r="A107" s="234" t="s">
        <v>204</v>
      </c>
      <c r="B107" s="303">
        <v>11300</v>
      </c>
      <c r="C107" s="303"/>
      <c r="D107" s="303"/>
      <c r="E107" s="303"/>
      <c r="F107" s="303"/>
      <c r="G107" s="303"/>
      <c r="H107" s="303"/>
    </row>
    <row r="108" spans="1:8">
      <c r="A108" s="234" t="s">
        <v>205</v>
      </c>
      <c r="B108" s="303">
        <f>B116*0.03</f>
        <v>1740.3498</v>
      </c>
      <c r="C108" s="303"/>
      <c r="D108" s="303"/>
      <c r="E108" s="303"/>
      <c r="F108" s="303"/>
      <c r="G108" s="303"/>
      <c r="H108" s="303"/>
    </row>
    <row r="109" spans="1:8">
      <c r="A109" s="234" t="s">
        <v>206</v>
      </c>
      <c r="B109" s="303">
        <v>5000</v>
      </c>
      <c r="C109" s="303"/>
      <c r="D109" s="303"/>
      <c r="E109" s="303"/>
      <c r="F109" s="303"/>
      <c r="G109" s="303"/>
      <c r="H109" s="303"/>
    </row>
    <row r="110" spans="1:8">
      <c r="A110" s="235" t="s">
        <v>207</v>
      </c>
      <c r="B110" s="236">
        <f>SUM(B103:B109)</f>
        <v>58414.8698</v>
      </c>
      <c r="C110" s="236">
        <f t="shared" ref="C110:H110" si="15">(B110*C102/100+B110)+SUM(C103:C109)</f>
        <v>59524.752326200003</v>
      </c>
      <c r="D110" s="236">
        <f t="shared" si="15"/>
        <v>60655.722620397806</v>
      </c>
      <c r="E110" s="236">
        <f t="shared" si="15"/>
        <v>61808.181350185361</v>
      </c>
      <c r="F110" s="236">
        <f t="shared" si="15"/>
        <v>62982.536795838882</v>
      </c>
      <c r="G110" s="236">
        <f t="shared" si="15"/>
        <v>64179.204994959822</v>
      </c>
      <c r="H110" s="236">
        <f t="shared" si="15"/>
        <v>65398.609889864056</v>
      </c>
    </row>
    <row r="111" spans="1:8">
      <c r="A111" s="232" t="s">
        <v>199</v>
      </c>
      <c r="B111" s="303"/>
      <c r="C111" s="303">
        <v>2</v>
      </c>
      <c r="D111" s="303">
        <v>2</v>
      </c>
      <c r="E111" s="303">
        <v>2</v>
      </c>
      <c r="F111" s="303">
        <v>2</v>
      </c>
      <c r="G111" s="303">
        <v>2</v>
      </c>
      <c r="H111" s="303">
        <v>2</v>
      </c>
    </row>
    <row r="112" spans="1:8">
      <c r="A112" s="232" t="s">
        <v>216</v>
      </c>
      <c r="B112" s="303">
        <v>58011.66</v>
      </c>
      <c r="C112" s="303"/>
      <c r="D112" s="303"/>
      <c r="E112" s="303"/>
      <c r="F112" s="303"/>
      <c r="G112" s="303"/>
      <c r="H112" s="303"/>
    </row>
    <row r="113" spans="1:8">
      <c r="A113" s="240" t="s">
        <v>215</v>
      </c>
      <c r="B113" s="303"/>
      <c r="C113" s="303"/>
      <c r="D113" s="303"/>
      <c r="E113" s="303"/>
      <c r="F113" s="303"/>
      <c r="G113" s="303"/>
      <c r="H113" s="303"/>
    </row>
    <row r="114" spans="1:8">
      <c r="A114" s="240" t="s">
        <v>214</v>
      </c>
      <c r="B114" s="303"/>
      <c r="C114" s="303"/>
      <c r="D114" s="303"/>
      <c r="E114" s="303"/>
      <c r="F114" s="303"/>
      <c r="G114" s="303"/>
      <c r="H114" s="303"/>
    </row>
    <row r="115" spans="1:8">
      <c r="A115" s="240" t="s">
        <v>217</v>
      </c>
      <c r="B115" s="303"/>
      <c r="C115" s="303"/>
      <c r="D115" s="303"/>
      <c r="E115" s="303"/>
      <c r="F115" s="303"/>
      <c r="G115" s="303"/>
      <c r="H115" s="303"/>
    </row>
    <row r="116" spans="1:8">
      <c r="A116" s="235" t="s">
        <v>208</v>
      </c>
      <c r="B116" s="236">
        <f>SUM(B112:B115)</f>
        <v>58011.66</v>
      </c>
      <c r="C116" s="236">
        <f t="shared" ref="C116:H116" si="16">(B116*C111/100+B116)+SUM(C112:C115)</f>
        <v>59171.893200000006</v>
      </c>
      <c r="D116" s="236">
        <f t="shared" si="16"/>
        <v>60355.331064000005</v>
      </c>
      <c r="E116" s="236">
        <f t="shared" si="16"/>
        <v>61562.437685280005</v>
      </c>
      <c r="F116" s="236">
        <f t="shared" si="16"/>
        <v>62793.686438985605</v>
      </c>
      <c r="G116" s="236">
        <f t="shared" si="16"/>
        <v>64049.560167765318</v>
      </c>
      <c r="H116" s="236">
        <f t="shared" si="16"/>
        <v>65330.551371120622</v>
      </c>
    </row>
    <row r="117" spans="1:8">
      <c r="A117" s="235" t="s">
        <v>209</v>
      </c>
      <c r="B117" s="233">
        <f t="shared" ref="B117:H117" si="17">B116-B110</f>
        <v>-403.2097999999969</v>
      </c>
      <c r="C117" s="233">
        <f t="shared" si="17"/>
        <v>-352.85912619999726</v>
      </c>
      <c r="D117" s="233">
        <f t="shared" si="17"/>
        <v>-300.39155639780074</v>
      </c>
      <c r="E117" s="233">
        <f t="shared" si="17"/>
        <v>-245.74366490535613</v>
      </c>
      <c r="F117" s="233">
        <f t="shared" si="17"/>
        <v>-188.85035685327603</v>
      </c>
      <c r="G117" s="233">
        <f t="shared" si="17"/>
        <v>-129.64482719450461</v>
      </c>
      <c r="H117" s="233">
        <f t="shared" si="17"/>
        <v>-68.058518743433524</v>
      </c>
    </row>
    <row r="118" spans="1:8">
      <c r="A118" s="243"/>
      <c r="B118" s="244"/>
      <c r="C118" s="244"/>
      <c r="D118" s="244"/>
      <c r="E118" s="244"/>
      <c r="F118" s="244"/>
      <c r="G118" s="244"/>
      <c r="H118" s="244"/>
    </row>
    <row r="119" spans="1:8">
      <c r="A119" s="243"/>
      <c r="B119" s="244"/>
      <c r="C119" s="244"/>
      <c r="D119" s="244"/>
      <c r="E119" s="244"/>
      <c r="F119" s="244"/>
      <c r="G119" s="244"/>
      <c r="H119" s="244"/>
    </row>
    <row r="120" spans="1:8" ht="18">
      <c r="A120" s="242" t="s">
        <v>223</v>
      </c>
      <c r="B120" s="231">
        <f>$B$2-3</f>
        <v>2022</v>
      </c>
      <c r="C120" s="231">
        <f>$B$2-2</f>
        <v>2023</v>
      </c>
      <c r="D120" s="231">
        <f>$B$2-1</f>
        <v>2024</v>
      </c>
      <c r="E120" s="231">
        <f>$B$2</f>
        <v>2025</v>
      </c>
      <c r="F120" s="231">
        <f>$B$2+1</f>
        <v>2026</v>
      </c>
      <c r="G120" s="231">
        <f>$B$2+2</f>
        <v>2027</v>
      </c>
      <c r="H120" s="231">
        <f>$B$2+3</f>
        <v>2028</v>
      </c>
    </row>
    <row r="121" spans="1:8">
      <c r="A121" s="232" t="s">
        <v>199</v>
      </c>
      <c r="B121" s="303"/>
      <c r="C121" s="303">
        <v>1.9</v>
      </c>
      <c r="D121" s="303">
        <v>1.9</v>
      </c>
      <c r="E121" s="303">
        <v>1.9</v>
      </c>
      <c r="F121" s="303">
        <v>1.9</v>
      </c>
      <c r="G121" s="303">
        <v>1.9</v>
      </c>
      <c r="H121" s="303">
        <v>1.9</v>
      </c>
    </row>
    <row r="122" spans="1:8">
      <c r="A122" s="234" t="s">
        <v>200</v>
      </c>
      <c r="B122" s="303">
        <f>(1469.69*12)*0.8+(1962.83*12*0.1)</f>
        <v>16464.419999999998</v>
      </c>
      <c r="C122" s="303"/>
      <c r="D122" s="303"/>
      <c r="E122" s="303"/>
      <c r="F122" s="303"/>
      <c r="G122" s="303"/>
      <c r="H122" s="303"/>
    </row>
    <row r="123" spans="1:8">
      <c r="A123" s="232" t="s">
        <v>201</v>
      </c>
      <c r="B123" s="303">
        <f>(627.57*12*0.8)+(821.19*12*0.1)</f>
        <v>7010.1</v>
      </c>
      <c r="C123" s="303"/>
      <c r="D123" s="303"/>
      <c r="E123" s="303"/>
      <c r="F123" s="303"/>
      <c r="G123" s="303"/>
      <c r="H123" s="303"/>
    </row>
    <row r="124" spans="1:8">
      <c r="A124" s="234" t="s">
        <v>202</v>
      </c>
      <c r="B124" s="303">
        <v>10000</v>
      </c>
      <c r="C124" s="303"/>
      <c r="D124" s="303"/>
      <c r="E124" s="303"/>
      <c r="F124" s="303"/>
      <c r="G124" s="303"/>
      <c r="H124" s="303"/>
    </row>
    <row r="125" spans="1:8">
      <c r="A125" s="234" t="s">
        <v>203</v>
      </c>
      <c r="B125" s="303">
        <v>6900</v>
      </c>
      <c r="C125" s="303"/>
      <c r="D125" s="303"/>
      <c r="E125" s="303"/>
      <c r="F125" s="303"/>
      <c r="G125" s="303"/>
      <c r="H125" s="303"/>
    </row>
    <row r="126" spans="1:8">
      <c r="A126" s="234" t="s">
        <v>204</v>
      </c>
      <c r="B126" s="303">
        <v>11300</v>
      </c>
      <c r="C126" s="303"/>
      <c r="D126" s="303"/>
      <c r="E126" s="303"/>
      <c r="F126" s="303"/>
      <c r="G126" s="303"/>
      <c r="H126" s="303"/>
    </row>
    <row r="127" spans="1:8">
      <c r="A127" s="234" t="s">
        <v>205</v>
      </c>
      <c r="B127" s="303">
        <f>B135*0.03</f>
        <v>1740.3498</v>
      </c>
      <c r="C127" s="303"/>
      <c r="D127" s="303"/>
      <c r="E127" s="303"/>
      <c r="F127" s="303"/>
      <c r="G127" s="303"/>
      <c r="H127" s="303"/>
    </row>
    <row r="128" spans="1:8">
      <c r="A128" s="234" t="s">
        <v>206</v>
      </c>
      <c r="B128" s="303">
        <v>5000</v>
      </c>
      <c r="C128" s="303"/>
      <c r="D128" s="303"/>
      <c r="E128" s="303"/>
      <c r="F128" s="303"/>
      <c r="G128" s="303"/>
      <c r="H128" s="303"/>
    </row>
    <row r="129" spans="1:8">
      <c r="A129" s="235" t="s">
        <v>207</v>
      </c>
      <c r="B129" s="236">
        <f>SUM(B122:B128)</f>
        <v>58414.8698</v>
      </c>
      <c r="C129" s="236">
        <f t="shared" ref="C129:H129" si="18">(B129*C121/100+B129)+SUM(C122:C128)</f>
        <v>59524.752326200003</v>
      </c>
      <c r="D129" s="236">
        <f t="shared" si="18"/>
        <v>60655.722620397806</v>
      </c>
      <c r="E129" s="236">
        <f t="shared" si="18"/>
        <v>61808.181350185361</v>
      </c>
      <c r="F129" s="236">
        <f t="shared" si="18"/>
        <v>62982.536795838882</v>
      </c>
      <c r="G129" s="236">
        <f t="shared" si="18"/>
        <v>64179.204994959822</v>
      </c>
      <c r="H129" s="236">
        <f t="shared" si="18"/>
        <v>65398.609889864056</v>
      </c>
    </row>
    <row r="130" spans="1:8">
      <c r="A130" s="232" t="s">
        <v>199</v>
      </c>
      <c r="B130" s="303"/>
      <c r="C130" s="303">
        <v>2</v>
      </c>
      <c r="D130" s="303">
        <v>2</v>
      </c>
      <c r="E130" s="303">
        <v>2</v>
      </c>
      <c r="F130" s="303">
        <v>2</v>
      </c>
      <c r="G130" s="303">
        <v>2</v>
      </c>
      <c r="H130" s="303">
        <v>2</v>
      </c>
    </row>
    <row r="131" spans="1:8">
      <c r="A131" s="232" t="s">
        <v>216</v>
      </c>
      <c r="B131" s="303">
        <v>58011.66</v>
      </c>
      <c r="C131" s="303"/>
      <c r="D131" s="303"/>
      <c r="E131" s="303"/>
      <c r="F131" s="303"/>
      <c r="G131" s="303"/>
      <c r="H131" s="303"/>
    </row>
    <row r="132" spans="1:8">
      <c r="A132" s="240" t="s">
        <v>215</v>
      </c>
      <c r="B132" s="303"/>
      <c r="C132" s="303"/>
      <c r="D132" s="303"/>
      <c r="E132" s="303"/>
      <c r="F132" s="303"/>
      <c r="G132" s="303"/>
      <c r="H132" s="303"/>
    </row>
    <row r="133" spans="1:8">
      <c r="A133" s="240" t="s">
        <v>214</v>
      </c>
      <c r="B133" s="303"/>
      <c r="C133" s="303"/>
      <c r="D133" s="303"/>
      <c r="E133" s="303"/>
      <c r="F133" s="303"/>
      <c r="G133" s="303"/>
      <c r="H133" s="303"/>
    </row>
    <row r="134" spans="1:8">
      <c r="A134" s="240" t="s">
        <v>217</v>
      </c>
      <c r="B134" s="303"/>
      <c r="C134" s="303"/>
      <c r="D134" s="303"/>
      <c r="E134" s="303"/>
      <c r="F134" s="303"/>
      <c r="G134" s="303"/>
      <c r="H134" s="303"/>
    </row>
    <row r="135" spans="1:8">
      <c r="A135" s="235" t="s">
        <v>208</v>
      </c>
      <c r="B135" s="236">
        <f>SUM(B131:B134)</f>
        <v>58011.66</v>
      </c>
      <c r="C135" s="236">
        <f t="shared" ref="C135:H135" si="19">(B135*C130/100+B135)+SUM(C131:C134)</f>
        <v>59171.893200000006</v>
      </c>
      <c r="D135" s="236">
        <f t="shared" si="19"/>
        <v>60355.331064000005</v>
      </c>
      <c r="E135" s="236">
        <f t="shared" si="19"/>
        <v>61562.437685280005</v>
      </c>
      <c r="F135" s="236">
        <f t="shared" si="19"/>
        <v>62793.686438985605</v>
      </c>
      <c r="G135" s="236">
        <f t="shared" si="19"/>
        <v>64049.560167765318</v>
      </c>
      <c r="H135" s="236">
        <f t="shared" si="19"/>
        <v>65330.551371120622</v>
      </c>
    </row>
    <row r="136" spans="1:8">
      <c r="A136" s="235" t="s">
        <v>209</v>
      </c>
      <c r="B136" s="233">
        <f t="shared" ref="B136:H136" si="20">B135-B129</f>
        <v>-403.2097999999969</v>
      </c>
      <c r="C136" s="233">
        <f t="shared" si="20"/>
        <v>-352.85912619999726</v>
      </c>
      <c r="D136" s="233">
        <f t="shared" si="20"/>
        <v>-300.39155639780074</v>
      </c>
      <c r="E136" s="233">
        <f t="shared" si="20"/>
        <v>-245.74366490535613</v>
      </c>
      <c r="F136" s="233">
        <f t="shared" si="20"/>
        <v>-188.85035685327603</v>
      </c>
      <c r="G136" s="233">
        <f t="shared" si="20"/>
        <v>-129.64482719450461</v>
      </c>
      <c r="H136" s="233">
        <f t="shared" si="20"/>
        <v>-68.058518743433524</v>
      </c>
    </row>
    <row r="137" spans="1:8">
      <c r="A137" s="241"/>
      <c r="B137" s="238"/>
      <c r="C137" s="238"/>
      <c r="D137" s="238"/>
      <c r="E137" s="238"/>
      <c r="F137" s="238"/>
      <c r="G137" s="238"/>
      <c r="H137" s="238"/>
    </row>
    <row r="138" spans="1:8">
      <c r="A138" s="241"/>
      <c r="B138" s="238"/>
      <c r="C138" s="238"/>
      <c r="D138" s="238"/>
      <c r="E138" s="238"/>
      <c r="F138" s="238"/>
      <c r="G138" s="238"/>
      <c r="H138" s="238"/>
    </row>
    <row r="139" spans="1:8" ht="18">
      <c r="A139" s="242" t="s">
        <v>224</v>
      </c>
      <c r="B139" s="231">
        <f>$B$2-3</f>
        <v>2022</v>
      </c>
      <c r="C139" s="231">
        <f>$B$2-2</f>
        <v>2023</v>
      </c>
      <c r="D139" s="231">
        <f>$B$2-1</f>
        <v>2024</v>
      </c>
      <c r="E139" s="231">
        <f>$B$2</f>
        <v>2025</v>
      </c>
      <c r="F139" s="231">
        <f>$B$2+1</f>
        <v>2026</v>
      </c>
      <c r="G139" s="231">
        <f>$B$2+2</f>
        <v>2027</v>
      </c>
      <c r="H139" s="231">
        <f>$B$2+3</f>
        <v>2028</v>
      </c>
    </row>
    <row r="140" spans="1:8">
      <c r="A140" s="232" t="s">
        <v>199</v>
      </c>
      <c r="B140" s="303"/>
      <c r="C140" s="303">
        <v>1.9</v>
      </c>
      <c r="D140" s="303">
        <v>1.9</v>
      </c>
      <c r="E140" s="303">
        <v>1.9</v>
      </c>
      <c r="F140" s="303">
        <v>1.9</v>
      </c>
      <c r="G140" s="303">
        <v>1.9</v>
      </c>
      <c r="H140" s="303">
        <v>1.9</v>
      </c>
    </row>
    <row r="141" spans="1:8">
      <c r="A141" s="234" t="s">
        <v>200</v>
      </c>
      <c r="B141" s="303">
        <f>(1469.69*12)*0.8+(1962.83*12*0.1)</f>
        <v>16464.419999999998</v>
      </c>
      <c r="C141" s="303"/>
      <c r="D141" s="303"/>
      <c r="E141" s="303"/>
      <c r="F141" s="303"/>
      <c r="G141" s="303"/>
      <c r="H141" s="303"/>
    </row>
    <row r="142" spans="1:8">
      <c r="A142" s="232" t="s">
        <v>201</v>
      </c>
      <c r="B142" s="303">
        <f>(627.57*12*0.8)+(821.19*12*0.1)</f>
        <v>7010.1</v>
      </c>
      <c r="C142" s="303"/>
      <c r="D142" s="303"/>
      <c r="E142" s="303"/>
      <c r="F142" s="303"/>
      <c r="G142" s="303"/>
      <c r="H142" s="303"/>
    </row>
    <row r="143" spans="1:8">
      <c r="A143" s="234" t="s">
        <v>202</v>
      </c>
      <c r="B143" s="303">
        <v>10000</v>
      </c>
      <c r="C143" s="303"/>
      <c r="D143" s="303"/>
      <c r="E143" s="303"/>
      <c r="F143" s="303"/>
      <c r="G143" s="303"/>
      <c r="H143" s="303"/>
    </row>
    <row r="144" spans="1:8">
      <c r="A144" s="234" t="s">
        <v>203</v>
      </c>
      <c r="B144" s="303">
        <v>6900</v>
      </c>
      <c r="C144" s="303"/>
      <c r="D144" s="303"/>
      <c r="E144" s="303"/>
      <c r="F144" s="303"/>
      <c r="G144" s="303"/>
      <c r="H144" s="303"/>
    </row>
    <row r="145" spans="1:8">
      <c r="A145" s="234" t="s">
        <v>204</v>
      </c>
      <c r="B145" s="303">
        <v>11300</v>
      </c>
      <c r="C145" s="303"/>
      <c r="D145" s="303"/>
      <c r="E145" s="303"/>
      <c r="F145" s="303"/>
      <c r="G145" s="303"/>
      <c r="H145" s="303"/>
    </row>
    <row r="146" spans="1:8">
      <c r="A146" s="234" t="s">
        <v>205</v>
      </c>
      <c r="B146" s="303">
        <f>B154*0.03</f>
        <v>1740.3498</v>
      </c>
      <c r="C146" s="303"/>
      <c r="D146" s="303"/>
      <c r="E146" s="303"/>
      <c r="F146" s="303"/>
      <c r="G146" s="303"/>
      <c r="H146" s="303"/>
    </row>
    <row r="147" spans="1:8">
      <c r="A147" s="234" t="s">
        <v>206</v>
      </c>
      <c r="B147" s="303">
        <v>5000</v>
      </c>
      <c r="C147" s="303"/>
      <c r="D147" s="303"/>
      <c r="E147" s="303"/>
      <c r="F147" s="303"/>
      <c r="G147" s="303"/>
      <c r="H147" s="303"/>
    </row>
    <row r="148" spans="1:8">
      <c r="A148" s="235" t="s">
        <v>207</v>
      </c>
      <c r="B148" s="236">
        <f>SUM(B141:B147)</f>
        <v>58414.8698</v>
      </c>
      <c r="C148" s="236">
        <f t="shared" ref="C148:H148" si="21">(B148*C140/100+B148)+SUM(C141:C147)</f>
        <v>59524.752326200003</v>
      </c>
      <c r="D148" s="236">
        <f t="shared" si="21"/>
        <v>60655.722620397806</v>
      </c>
      <c r="E148" s="236">
        <f t="shared" si="21"/>
        <v>61808.181350185361</v>
      </c>
      <c r="F148" s="236">
        <f t="shared" si="21"/>
        <v>62982.536795838882</v>
      </c>
      <c r="G148" s="236">
        <f t="shared" si="21"/>
        <v>64179.204994959822</v>
      </c>
      <c r="H148" s="236">
        <f t="shared" si="21"/>
        <v>65398.609889864056</v>
      </c>
    </row>
    <row r="149" spans="1:8">
      <c r="A149" s="232" t="s">
        <v>199</v>
      </c>
      <c r="B149" s="303"/>
      <c r="C149" s="303">
        <v>2</v>
      </c>
      <c r="D149" s="303">
        <v>2</v>
      </c>
      <c r="E149" s="303">
        <v>2</v>
      </c>
      <c r="F149" s="303">
        <v>2</v>
      </c>
      <c r="G149" s="303">
        <v>2</v>
      </c>
      <c r="H149" s="303">
        <v>2</v>
      </c>
    </row>
    <row r="150" spans="1:8">
      <c r="A150" s="232" t="s">
        <v>216</v>
      </c>
      <c r="B150" s="303">
        <v>58011.66</v>
      </c>
      <c r="C150" s="303"/>
      <c r="D150" s="303"/>
      <c r="E150" s="303"/>
      <c r="F150" s="303"/>
      <c r="G150" s="303"/>
      <c r="H150" s="303"/>
    </row>
    <row r="151" spans="1:8">
      <c r="A151" s="240" t="s">
        <v>215</v>
      </c>
      <c r="B151" s="303"/>
      <c r="C151" s="303"/>
      <c r="D151" s="303"/>
      <c r="E151" s="303"/>
      <c r="F151" s="303"/>
      <c r="G151" s="303"/>
      <c r="H151" s="303"/>
    </row>
    <row r="152" spans="1:8">
      <c r="A152" s="240" t="s">
        <v>214</v>
      </c>
      <c r="B152" s="303"/>
      <c r="C152" s="303"/>
      <c r="D152" s="303"/>
      <c r="E152" s="303"/>
      <c r="F152" s="303"/>
      <c r="G152" s="303"/>
      <c r="H152" s="303"/>
    </row>
    <row r="153" spans="1:8">
      <c r="A153" s="240" t="s">
        <v>217</v>
      </c>
      <c r="B153" s="303"/>
      <c r="C153" s="303"/>
      <c r="D153" s="303"/>
      <c r="E153" s="303"/>
      <c r="F153" s="303"/>
      <c r="G153" s="303"/>
      <c r="H153" s="303"/>
    </row>
    <row r="154" spans="1:8">
      <c r="A154" s="235" t="s">
        <v>208</v>
      </c>
      <c r="B154" s="236">
        <f>SUM(B150:B153)</f>
        <v>58011.66</v>
      </c>
      <c r="C154" s="236">
        <f t="shared" ref="C154:H154" si="22">(B154*C149/100+B154)+SUM(C150:C153)</f>
        <v>59171.893200000006</v>
      </c>
      <c r="D154" s="236">
        <f t="shared" si="22"/>
        <v>60355.331064000005</v>
      </c>
      <c r="E154" s="236">
        <f t="shared" si="22"/>
        <v>61562.437685280005</v>
      </c>
      <c r="F154" s="236">
        <f t="shared" si="22"/>
        <v>62793.686438985605</v>
      </c>
      <c r="G154" s="236">
        <f t="shared" si="22"/>
        <v>64049.560167765318</v>
      </c>
      <c r="H154" s="236">
        <f t="shared" si="22"/>
        <v>65330.551371120622</v>
      </c>
    </row>
    <row r="155" spans="1:8">
      <c r="A155" s="235" t="s">
        <v>209</v>
      </c>
      <c r="B155" s="233">
        <f t="shared" ref="B155:H155" si="23">B154-B148</f>
        <v>-403.2097999999969</v>
      </c>
      <c r="C155" s="233">
        <f t="shared" si="23"/>
        <v>-352.85912619999726</v>
      </c>
      <c r="D155" s="233">
        <f t="shared" si="23"/>
        <v>-300.39155639780074</v>
      </c>
      <c r="E155" s="233">
        <f t="shared" si="23"/>
        <v>-245.74366490535613</v>
      </c>
      <c r="F155" s="233">
        <f t="shared" si="23"/>
        <v>-188.85035685327603</v>
      </c>
      <c r="G155" s="233">
        <f t="shared" si="23"/>
        <v>-129.64482719450461</v>
      </c>
      <c r="H155" s="233">
        <f t="shared" si="23"/>
        <v>-68.058518743433524</v>
      </c>
    </row>
    <row r="156" spans="1:8">
      <c r="A156" s="241"/>
      <c r="B156" s="238"/>
      <c r="C156" s="238"/>
      <c r="D156" s="238"/>
      <c r="E156" s="238"/>
      <c r="F156" s="238"/>
      <c r="G156" s="238"/>
      <c r="H156" s="238"/>
    </row>
    <row r="157" spans="1:8">
      <c r="A157" s="241"/>
      <c r="B157" s="238"/>
      <c r="C157" s="238"/>
      <c r="D157" s="238"/>
      <c r="E157" s="238"/>
      <c r="F157" s="238"/>
      <c r="G157" s="238"/>
      <c r="H157" s="238"/>
    </row>
    <row r="158" spans="1:8" ht="18">
      <c r="A158" s="242" t="s">
        <v>225</v>
      </c>
      <c r="B158" s="231">
        <f>$B$2-3</f>
        <v>2022</v>
      </c>
      <c r="C158" s="231">
        <f>$B$2-2</f>
        <v>2023</v>
      </c>
      <c r="D158" s="231">
        <f>$B$2-1</f>
        <v>2024</v>
      </c>
      <c r="E158" s="231">
        <f>$B$2</f>
        <v>2025</v>
      </c>
      <c r="F158" s="231">
        <f>$B$2+1</f>
        <v>2026</v>
      </c>
      <c r="G158" s="231">
        <f>$B$2+2</f>
        <v>2027</v>
      </c>
      <c r="H158" s="231">
        <f>$B$2+3</f>
        <v>2028</v>
      </c>
    </row>
    <row r="159" spans="1:8">
      <c r="A159" s="232" t="s">
        <v>199</v>
      </c>
      <c r="B159" s="303"/>
      <c r="C159" s="303">
        <v>1.9</v>
      </c>
      <c r="D159" s="303">
        <v>1.9</v>
      </c>
      <c r="E159" s="303">
        <v>1.9</v>
      </c>
      <c r="F159" s="303">
        <v>1.9</v>
      </c>
      <c r="G159" s="303">
        <v>1.9</v>
      </c>
      <c r="H159" s="303">
        <v>1.9</v>
      </c>
    </row>
    <row r="160" spans="1:8">
      <c r="A160" s="234" t="s">
        <v>200</v>
      </c>
      <c r="B160" s="303">
        <f>(1469.69*12)*0.8+(1962.83*12*0.1)</f>
        <v>16464.419999999998</v>
      </c>
      <c r="C160" s="303"/>
      <c r="D160" s="303"/>
      <c r="E160" s="303"/>
      <c r="F160" s="303"/>
      <c r="G160" s="303"/>
      <c r="H160" s="303"/>
    </row>
    <row r="161" spans="1:8">
      <c r="A161" s="232" t="s">
        <v>201</v>
      </c>
      <c r="B161" s="303">
        <f>(627.57*12*0.8)+(821.19*12*0.1)</f>
        <v>7010.1</v>
      </c>
      <c r="C161" s="303"/>
      <c r="D161" s="303"/>
      <c r="E161" s="303"/>
      <c r="F161" s="303"/>
      <c r="G161" s="303"/>
      <c r="H161" s="303"/>
    </row>
    <row r="162" spans="1:8">
      <c r="A162" s="234" t="s">
        <v>202</v>
      </c>
      <c r="B162" s="303">
        <v>10000</v>
      </c>
      <c r="C162" s="303"/>
      <c r="D162" s="303"/>
      <c r="E162" s="303"/>
      <c r="F162" s="303"/>
      <c r="G162" s="303"/>
      <c r="H162" s="303"/>
    </row>
    <row r="163" spans="1:8">
      <c r="A163" s="234" t="s">
        <v>203</v>
      </c>
      <c r="B163" s="303">
        <v>6900</v>
      </c>
      <c r="C163" s="303"/>
      <c r="D163" s="303"/>
      <c r="E163" s="303"/>
      <c r="F163" s="303"/>
      <c r="G163" s="303"/>
      <c r="H163" s="303"/>
    </row>
    <row r="164" spans="1:8">
      <c r="A164" s="234" t="s">
        <v>204</v>
      </c>
      <c r="B164" s="303">
        <v>11300</v>
      </c>
      <c r="C164" s="303"/>
      <c r="D164" s="303"/>
      <c r="E164" s="303"/>
      <c r="F164" s="303"/>
      <c r="G164" s="303"/>
      <c r="H164" s="303"/>
    </row>
    <row r="165" spans="1:8">
      <c r="A165" s="234" t="s">
        <v>205</v>
      </c>
      <c r="B165" s="303">
        <f>B173*0.03</f>
        <v>1740.3498</v>
      </c>
      <c r="C165" s="303"/>
      <c r="D165" s="303"/>
      <c r="E165" s="303"/>
      <c r="F165" s="303"/>
      <c r="G165" s="303"/>
      <c r="H165" s="303"/>
    </row>
    <row r="166" spans="1:8">
      <c r="A166" s="234" t="s">
        <v>206</v>
      </c>
      <c r="B166" s="303">
        <v>5000</v>
      </c>
      <c r="C166" s="303"/>
      <c r="D166" s="303"/>
      <c r="E166" s="303"/>
      <c r="F166" s="303"/>
      <c r="G166" s="303"/>
      <c r="H166" s="303"/>
    </row>
    <row r="167" spans="1:8">
      <c r="A167" s="235" t="s">
        <v>207</v>
      </c>
      <c r="B167" s="236">
        <f>SUM(B160:B166)</f>
        <v>58414.8698</v>
      </c>
      <c r="C167" s="236">
        <f t="shared" ref="C167:H167" si="24">(B167*C159/100+B167)+SUM(C160:C166)</f>
        <v>59524.752326200003</v>
      </c>
      <c r="D167" s="236">
        <f t="shared" si="24"/>
        <v>60655.722620397806</v>
      </c>
      <c r="E167" s="236">
        <f t="shared" si="24"/>
        <v>61808.181350185361</v>
      </c>
      <c r="F167" s="236">
        <f t="shared" si="24"/>
        <v>62982.536795838882</v>
      </c>
      <c r="G167" s="236">
        <f t="shared" si="24"/>
        <v>64179.204994959822</v>
      </c>
      <c r="H167" s="236">
        <f t="shared" si="24"/>
        <v>65398.609889864056</v>
      </c>
    </row>
    <row r="168" spans="1:8">
      <c r="A168" s="232" t="s">
        <v>199</v>
      </c>
      <c r="B168" s="303"/>
      <c r="C168" s="303">
        <v>2</v>
      </c>
      <c r="D168" s="303">
        <v>2</v>
      </c>
      <c r="E168" s="303">
        <v>2</v>
      </c>
      <c r="F168" s="303">
        <v>2</v>
      </c>
      <c r="G168" s="303">
        <v>2</v>
      </c>
      <c r="H168" s="303">
        <v>2</v>
      </c>
    </row>
    <row r="169" spans="1:8">
      <c r="A169" s="232" t="s">
        <v>216</v>
      </c>
      <c r="B169" s="303">
        <v>58011.66</v>
      </c>
      <c r="C169" s="303"/>
      <c r="D169" s="303"/>
      <c r="E169" s="303"/>
      <c r="F169" s="303"/>
      <c r="G169" s="303"/>
      <c r="H169" s="303"/>
    </row>
    <row r="170" spans="1:8">
      <c r="A170" s="240" t="s">
        <v>215</v>
      </c>
      <c r="B170" s="303"/>
      <c r="C170" s="303"/>
      <c r="D170" s="303"/>
      <c r="E170" s="303"/>
      <c r="F170" s="303"/>
      <c r="G170" s="303"/>
      <c r="H170" s="303"/>
    </row>
    <row r="171" spans="1:8">
      <c r="A171" s="240" t="s">
        <v>214</v>
      </c>
      <c r="B171" s="303"/>
      <c r="C171" s="303"/>
      <c r="D171" s="303"/>
      <c r="E171" s="303"/>
      <c r="F171" s="303"/>
      <c r="G171" s="303"/>
      <c r="H171" s="303"/>
    </row>
    <row r="172" spans="1:8">
      <c r="A172" s="240" t="s">
        <v>217</v>
      </c>
      <c r="B172" s="303"/>
      <c r="C172" s="303"/>
      <c r="D172" s="303"/>
      <c r="E172" s="303"/>
      <c r="F172" s="303"/>
      <c r="G172" s="303"/>
      <c r="H172" s="303"/>
    </row>
    <row r="173" spans="1:8">
      <c r="A173" s="235" t="s">
        <v>208</v>
      </c>
      <c r="B173" s="236">
        <f>SUM(B169:B172)</f>
        <v>58011.66</v>
      </c>
      <c r="C173" s="236">
        <f t="shared" ref="C173:H173" si="25">(B173*C168/100+B173)+SUM(C169:C172)</f>
        <v>59171.893200000006</v>
      </c>
      <c r="D173" s="236">
        <f t="shared" si="25"/>
        <v>60355.331064000005</v>
      </c>
      <c r="E173" s="236">
        <f t="shared" si="25"/>
        <v>61562.437685280005</v>
      </c>
      <c r="F173" s="236">
        <f t="shared" si="25"/>
        <v>62793.686438985605</v>
      </c>
      <c r="G173" s="236">
        <f t="shared" si="25"/>
        <v>64049.560167765318</v>
      </c>
      <c r="H173" s="236">
        <f t="shared" si="25"/>
        <v>65330.551371120622</v>
      </c>
    </row>
    <row r="174" spans="1:8">
      <c r="A174" s="235" t="s">
        <v>209</v>
      </c>
      <c r="B174" s="233">
        <f t="shared" ref="B174:H174" si="26">B173-B167</f>
        <v>-403.2097999999969</v>
      </c>
      <c r="C174" s="233">
        <f t="shared" si="26"/>
        <v>-352.85912619999726</v>
      </c>
      <c r="D174" s="233">
        <f t="shared" si="26"/>
        <v>-300.39155639780074</v>
      </c>
      <c r="E174" s="233">
        <f t="shared" si="26"/>
        <v>-245.74366490535613</v>
      </c>
      <c r="F174" s="233">
        <f t="shared" si="26"/>
        <v>-188.85035685327603</v>
      </c>
      <c r="G174" s="233">
        <f t="shared" si="26"/>
        <v>-129.64482719450461</v>
      </c>
      <c r="H174" s="233">
        <f t="shared" si="26"/>
        <v>-68.058518743433524</v>
      </c>
    </row>
    <row r="175" spans="1:8">
      <c r="A175" s="241"/>
      <c r="B175" s="238"/>
      <c r="C175" s="238"/>
      <c r="D175" s="238"/>
      <c r="E175" s="238"/>
      <c r="F175" s="238"/>
      <c r="G175" s="238"/>
      <c r="H175" s="238"/>
    </row>
    <row r="176" spans="1:8">
      <c r="A176" s="241"/>
      <c r="B176" s="238"/>
      <c r="C176" s="238"/>
      <c r="D176" s="238"/>
      <c r="E176" s="238"/>
      <c r="F176" s="238"/>
      <c r="G176" s="238"/>
      <c r="H176" s="238"/>
    </row>
    <row r="177" spans="1:8">
      <c r="A177" s="242" t="s">
        <v>226</v>
      </c>
      <c r="B177" s="231">
        <f>$B$2-3</f>
        <v>2022</v>
      </c>
      <c r="C177" s="231">
        <f>$B$2-2</f>
        <v>2023</v>
      </c>
      <c r="D177" s="231">
        <f>$B$2-1</f>
        <v>2024</v>
      </c>
      <c r="E177" s="231">
        <f>$B$2</f>
        <v>2025</v>
      </c>
      <c r="F177" s="231">
        <f>$B$2+1</f>
        <v>2026</v>
      </c>
      <c r="G177" s="231">
        <f>$B$2+2</f>
        <v>2027</v>
      </c>
      <c r="H177" s="231">
        <f>$B$2+3</f>
        <v>2028</v>
      </c>
    </row>
    <row r="178" spans="1:8">
      <c r="A178" s="232" t="s">
        <v>199</v>
      </c>
      <c r="B178" s="303"/>
      <c r="C178" s="303">
        <v>1.9</v>
      </c>
      <c r="D178" s="303">
        <v>1.9</v>
      </c>
      <c r="E178" s="303">
        <v>1.9</v>
      </c>
      <c r="F178" s="303">
        <v>1.9</v>
      </c>
      <c r="G178" s="303">
        <v>1.9</v>
      </c>
      <c r="H178" s="303">
        <v>1.9</v>
      </c>
    </row>
    <row r="179" spans="1:8">
      <c r="A179" s="234" t="s">
        <v>200</v>
      </c>
      <c r="B179" s="303">
        <f>(1469.69*12)*0.8+(1962.83*12*0.1)</f>
        <v>16464.419999999998</v>
      </c>
      <c r="C179" s="303"/>
      <c r="D179" s="303"/>
      <c r="E179" s="303"/>
      <c r="F179" s="303"/>
      <c r="G179" s="303"/>
      <c r="H179" s="303"/>
    </row>
    <row r="180" spans="1:8">
      <c r="A180" s="232" t="s">
        <v>201</v>
      </c>
      <c r="B180" s="303">
        <f>(627.57*12*0.8)+(821.19*12*0.1)</f>
        <v>7010.1</v>
      </c>
      <c r="C180" s="303"/>
      <c r="D180" s="303"/>
      <c r="E180" s="303"/>
      <c r="F180" s="303"/>
      <c r="G180" s="303"/>
      <c r="H180" s="303"/>
    </row>
    <row r="181" spans="1:8">
      <c r="A181" s="234" t="s">
        <v>202</v>
      </c>
      <c r="B181" s="303">
        <v>10000</v>
      </c>
      <c r="C181" s="303"/>
      <c r="D181" s="303"/>
      <c r="E181" s="303"/>
      <c r="F181" s="303"/>
      <c r="G181" s="303"/>
      <c r="H181" s="303"/>
    </row>
    <row r="182" spans="1:8">
      <c r="A182" s="234" t="s">
        <v>203</v>
      </c>
      <c r="B182" s="303">
        <v>6900</v>
      </c>
      <c r="C182" s="303"/>
      <c r="D182" s="303"/>
      <c r="E182" s="303"/>
      <c r="F182" s="303"/>
      <c r="G182" s="303"/>
      <c r="H182" s="303"/>
    </row>
    <row r="183" spans="1:8">
      <c r="A183" s="234" t="s">
        <v>204</v>
      </c>
      <c r="B183" s="303">
        <v>11300</v>
      </c>
      <c r="C183" s="303"/>
      <c r="D183" s="303"/>
      <c r="E183" s="303"/>
      <c r="F183" s="303"/>
      <c r="G183" s="303"/>
      <c r="H183" s="303"/>
    </row>
    <row r="184" spans="1:8">
      <c r="A184" s="234" t="s">
        <v>205</v>
      </c>
      <c r="B184" s="303">
        <f>B192*0.03</f>
        <v>1740.3498</v>
      </c>
      <c r="C184" s="303"/>
      <c r="D184" s="303"/>
      <c r="E184" s="303"/>
      <c r="F184" s="303"/>
      <c r="G184" s="303"/>
      <c r="H184" s="303"/>
    </row>
    <row r="185" spans="1:8">
      <c r="A185" s="234" t="s">
        <v>206</v>
      </c>
      <c r="B185" s="303">
        <v>5000</v>
      </c>
      <c r="C185" s="303"/>
      <c r="D185" s="303"/>
      <c r="E185" s="303"/>
      <c r="F185" s="303"/>
      <c r="G185" s="303"/>
      <c r="H185" s="303"/>
    </row>
    <row r="186" spans="1:8">
      <c r="A186" s="235" t="s">
        <v>207</v>
      </c>
      <c r="B186" s="236">
        <f>SUM(B179:B185)</f>
        <v>58414.8698</v>
      </c>
      <c r="C186" s="236">
        <f t="shared" ref="C186:H186" si="27">(B186*C178/100+B186)+SUM(C179:C185)</f>
        <v>59524.752326200003</v>
      </c>
      <c r="D186" s="236">
        <f t="shared" si="27"/>
        <v>60655.722620397806</v>
      </c>
      <c r="E186" s="236">
        <f t="shared" si="27"/>
        <v>61808.181350185361</v>
      </c>
      <c r="F186" s="236">
        <f t="shared" si="27"/>
        <v>62982.536795838882</v>
      </c>
      <c r="G186" s="236">
        <f t="shared" si="27"/>
        <v>64179.204994959822</v>
      </c>
      <c r="H186" s="236">
        <f t="shared" si="27"/>
        <v>65398.609889864056</v>
      </c>
    </row>
    <row r="187" spans="1:8">
      <c r="A187" s="232" t="s">
        <v>199</v>
      </c>
      <c r="B187" s="303"/>
      <c r="C187" s="303">
        <v>2</v>
      </c>
      <c r="D187" s="303">
        <v>2</v>
      </c>
      <c r="E187" s="303">
        <v>2</v>
      </c>
      <c r="F187" s="303">
        <v>2</v>
      </c>
      <c r="G187" s="303">
        <v>2</v>
      </c>
      <c r="H187" s="303">
        <v>2</v>
      </c>
    </row>
    <row r="188" spans="1:8">
      <c r="A188" s="232" t="s">
        <v>216</v>
      </c>
      <c r="B188" s="303">
        <v>58011.66</v>
      </c>
      <c r="C188" s="303"/>
      <c r="D188" s="303"/>
      <c r="E188" s="303"/>
      <c r="F188" s="303"/>
      <c r="G188" s="303"/>
      <c r="H188" s="303"/>
    </row>
    <row r="189" spans="1:8">
      <c r="A189" s="240" t="s">
        <v>215</v>
      </c>
      <c r="B189" s="303"/>
      <c r="C189" s="303"/>
      <c r="D189" s="303"/>
      <c r="E189" s="303"/>
      <c r="F189" s="303"/>
      <c r="G189" s="303"/>
      <c r="H189" s="303"/>
    </row>
    <row r="190" spans="1:8">
      <c r="A190" s="240" t="s">
        <v>214</v>
      </c>
      <c r="B190" s="303"/>
      <c r="C190" s="303"/>
      <c r="D190" s="303"/>
      <c r="E190" s="303"/>
      <c r="F190" s="303"/>
      <c r="G190" s="303"/>
      <c r="H190" s="303"/>
    </row>
    <row r="191" spans="1:8">
      <c r="A191" s="240" t="s">
        <v>217</v>
      </c>
      <c r="B191" s="303"/>
      <c r="C191" s="303"/>
      <c r="D191" s="303"/>
      <c r="E191" s="303"/>
      <c r="F191" s="303"/>
      <c r="G191" s="303"/>
      <c r="H191" s="303"/>
    </row>
    <row r="192" spans="1:8">
      <c r="A192" s="235" t="s">
        <v>208</v>
      </c>
      <c r="B192" s="236">
        <f>SUM(B188:B191)</f>
        <v>58011.66</v>
      </c>
      <c r="C192" s="236">
        <f t="shared" ref="C192:H192" si="28">(B192*C187/100+B192)+SUM(C188:C191)</f>
        <v>59171.893200000006</v>
      </c>
      <c r="D192" s="236">
        <f t="shared" si="28"/>
        <v>60355.331064000005</v>
      </c>
      <c r="E192" s="236">
        <f t="shared" si="28"/>
        <v>61562.437685280005</v>
      </c>
      <c r="F192" s="236">
        <f t="shared" si="28"/>
        <v>62793.686438985605</v>
      </c>
      <c r="G192" s="236">
        <f t="shared" si="28"/>
        <v>64049.560167765318</v>
      </c>
      <c r="H192" s="236">
        <f t="shared" si="28"/>
        <v>65330.551371120622</v>
      </c>
    </row>
    <row r="193" spans="1:8">
      <c r="A193" s="235" t="s">
        <v>209</v>
      </c>
      <c r="B193" s="233">
        <f t="shared" ref="B193:H193" si="29">B192-B186</f>
        <v>-403.2097999999969</v>
      </c>
      <c r="C193" s="233">
        <f t="shared" si="29"/>
        <v>-352.85912619999726</v>
      </c>
      <c r="D193" s="233">
        <f t="shared" si="29"/>
        <v>-300.39155639780074</v>
      </c>
      <c r="E193" s="233">
        <f t="shared" si="29"/>
        <v>-245.74366490535613</v>
      </c>
      <c r="F193" s="233">
        <f t="shared" si="29"/>
        <v>-188.85035685327603</v>
      </c>
      <c r="G193" s="233">
        <f t="shared" si="29"/>
        <v>-129.64482719450461</v>
      </c>
      <c r="H193" s="233">
        <f t="shared" si="29"/>
        <v>-68.058518743433524</v>
      </c>
    </row>
    <row r="194" spans="1:8">
      <c r="A194" s="241"/>
      <c r="B194" s="238"/>
      <c r="C194" s="238"/>
      <c r="D194" s="238"/>
      <c r="E194" s="238"/>
      <c r="F194" s="238"/>
      <c r="G194" s="238"/>
      <c r="H194" s="238"/>
    </row>
    <row r="195" spans="1:8">
      <c r="A195" s="241"/>
      <c r="B195" s="238"/>
      <c r="C195" s="238"/>
      <c r="D195" s="238"/>
      <c r="E195" s="238"/>
      <c r="F195" s="238"/>
      <c r="G195" s="238"/>
      <c r="H195" s="238"/>
    </row>
    <row r="196" spans="1:8">
      <c r="A196" s="242" t="s">
        <v>227</v>
      </c>
      <c r="B196" s="231">
        <f>$B$2-3</f>
        <v>2022</v>
      </c>
      <c r="C196" s="231">
        <f>$B$2-2</f>
        <v>2023</v>
      </c>
      <c r="D196" s="231">
        <f>$B$2-1</f>
        <v>2024</v>
      </c>
      <c r="E196" s="231">
        <f>$B$2</f>
        <v>2025</v>
      </c>
      <c r="F196" s="231">
        <f>$B$2+1</f>
        <v>2026</v>
      </c>
      <c r="G196" s="231">
        <f>$B$2+2</f>
        <v>2027</v>
      </c>
      <c r="H196" s="231">
        <f>$B$2+3</f>
        <v>2028</v>
      </c>
    </row>
    <row r="197" spans="1:8">
      <c r="A197" s="232" t="s">
        <v>199</v>
      </c>
      <c r="B197" s="303"/>
      <c r="C197" s="303">
        <v>1.9</v>
      </c>
      <c r="D197" s="303">
        <v>1.9</v>
      </c>
      <c r="E197" s="303">
        <v>1.9</v>
      </c>
      <c r="F197" s="303">
        <v>1.9</v>
      </c>
      <c r="G197" s="303">
        <v>1.9</v>
      </c>
      <c r="H197" s="303">
        <v>1.9</v>
      </c>
    </row>
    <row r="198" spans="1:8">
      <c r="A198" s="234" t="s">
        <v>200</v>
      </c>
      <c r="B198" s="303">
        <f>(1469.69*12)*0.8+(1962.83*12*0.1)</f>
        <v>16464.419999999998</v>
      </c>
      <c r="C198" s="303"/>
      <c r="D198" s="303"/>
      <c r="E198" s="303"/>
      <c r="F198" s="303"/>
      <c r="G198" s="303"/>
      <c r="H198" s="303"/>
    </row>
    <row r="199" spans="1:8">
      <c r="A199" s="232" t="s">
        <v>201</v>
      </c>
      <c r="B199" s="303">
        <f>(627.57*12*0.8)+(821.19*12*0.1)</f>
        <v>7010.1</v>
      </c>
      <c r="C199" s="303"/>
      <c r="D199" s="303"/>
      <c r="E199" s="303"/>
      <c r="F199" s="303"/>
      <c r="G199" s="303"/>
      <c r="H199" s="303"/>
    </row>
    <row r="200" spans="1:8">
      <c r="A200" s="234" t="s">
        <v>202</v>
      </c>
      <c r="B200" s="303">
        <v>10000</v>
      </c>
      <c r="C200" s="303"/>
      <c r="D200" s="303"/>
      <c r="E200" s="303"/>
      <c r="F200" s="303"/>
      <c r="G200" s="303"/>
      <c r="H200" s="303"/>
    </row>
    <row r="201" spans="1:8">
      <c r="A201" s="234" t="s">
        <v>203</v>
      </c>
      <c r="B201" s="303">
        <v>6900</v>
      </c>
      <c r="C201" s="303"/>
      <c r="D201" s="303"/>
      <c r="E201" s="303"/>
      <c r="F201" s="303"/>
      <c r="G201" s="303"/>
      <c r="H201" s="303"/>
    </row>
    <row r="202" spans="1:8">
      <c r="A202" s="234" t="s">
        <v>204</v>
      </c>
      <c r="B202" s="303">
        <v>11300</v>
      </c>
      <c r="C202" s="303"/>
      <c r="D202" s="303"/>
      <c r="E202" s="303"/>
      <c r="F202" s="303"/>
      <c r="G202" s="303"/>
      <c r="H202" s="303"/>
    </row>
    <row r="203" spans="1:8">
      <c r="A203" s="234" t="s">
        <v>205</v>
      </c>
      <c r="B203" s="303">
        <f>B211*0.03</f>
        <v>1740.3498</v>
      </c>
      <c r="C203" s="303"/>
      <c r="D203" s="303"/>
      <c r="E203" s="303"/>
      <c r="F203" s="303"/>
      <c r="G203" s="303"/>
      <c r="H203" s="303"/>
    </row>
    <row r="204" spans="1:8">
      <c r="A204" s="234" t="s">
        <v>206</v>
      </c>
      <c r="B204" s="303">
        <v>5000</v>
      </c>
      <c r="C204" s="303"/>
      <c r="D204" s="303"/>
      <c r="E204" s="303"/>
      <c r="F204" s="303"/>
      <c r="G204" s="303"/>
      <c r="H204" s="303"/>
    </row>
    <row r="205" spans="1:8">
      <c r="A205" s="235" t="s">
        <v>207</v>
      </c>
      <c r="B205" s="236">
        <f>SUM(B198:B204)</f>
        <v>58414.8698</v>
      </c>
      <c r="C205" s="236">
        <f t="shared" ref="C205:H205" si="30">(B205*C197/100+B205)+SUM(C198:C204)</f>
        <v>59524.752326200003</v>
      </c>
      <c r="D205" s="236">
        <f t="shared" si="30"/>
        <v>60655.722620397806</v>
      </c>
      <c r="E205" s="236">
        <f t="shared" si="30"/>
        <v>61808.181350185361</v>
      </c>
      <c r="F205" s="236">
        <f t="shared" si="30"/>
        <v>62982.536795838882</v>
      </c>
      <c r="G205" s="236">
        <f t="shared" si="30"/>
        <v>64179.204994959822</v>
      </c>
      <c r="H205" s="236">
        <f t="shared" si="30"/>
        <v>65398.609889864056</v>
      </c>
    </row>
    <row r="206" spans="1:8">
      <c r="A206" s="232" t="s">
        <v>199</v>
      </c>
      <c r="B206" s="303"/>
      <c r="C206" s="303">
        <v>2</v>
      </c>
      <c r="D206" s="303">
        <v>2</v>
      </c>
      <c r="E206" s="303">
        <v>2</v>
      </c>
      <c r="F206" s="303">
        <v>2</v>
      </c>
      <c r="G206" s="303">
        <v>2</v>
      </c>
      <c r="H206" s="303">
        <v>2</v>
      </c>
    </row>
    <row r="207" spans="1:8">
      <c r="A207" s="232" t="s">
        <v>216</v>
      </c>
      <c r="B207" s="303">
        <v>58011.66</v>
      </c>
      <c r="C207" s="303"/>
      <c r="D207" s="303"/>
      <c r="E207" s="303"/>
      <c r="F207" s="303"/>
      <c r="G207" s="303"/>
      <c r="H207" s="303"/>
    </row>
    <row r="208" spans="1:8">
      <c r="A208" s="240" t="s">
        <v>215</v>
      </c>
      <c r="B208" s="303"/>
      <c r="C208" s="303"/>
      <c r="D208" s="303"/>
      <c r="E208" s="303"/>
      <c r="F208" s="303"/>
      <c r="G208" s="303"/>
      <c r="H208" s="303"/>
    </row>
    <row r="209" spans="1:8">
      <c r="A209" s="240" t="s">
        <v>214</v>
      </c>
      <c r="B209" s="303"/>
      <c r="C209" s="303"/>
      <c r="D209" s="303"/>
      <c r="E209" s="303"/>
      <c r="F209" s="303"/>
      <c r="G209" s="303"/>
      <c r="H209" s="303"/>
    </row>
    <row r="210" spans="1:8">
      <c r="A210" s="240" t="s">
        <v>217</v>
      </c>
      <c r="B210" s="303"/>
      <c r="C210" s="303"/>
      <c r="D210" s="303"/>
      <c r="E210" s="303"/>
      <c r="F210" s="303"/>
      <c r="G210" s="303"/>
      <c r="H210" s="303"/>
    </row>
    <row r="211" spans="1:8">
      <c r="A211" s="235" t="s">
        <v>208</v>
      </c>
      <c r="B211" s="236">
        <f>SUM(B207:B210)</f>
        <v>58011.66</v>
      </c>
      <c r="C211" s="236">
        <f t="shared" ref="C211:H211" si="31">(B211*C206/100+B211)+SUM(C207:C210)</f>
        <v>59171.893200000006</v>
      </c>
      <c r="D211" s="236">
        <f t="shared" si="31"/>
        <v>60355.331064000005</v>
      </c>
      <c r="E211" s="236">
        <f t="shared" si="31"/>
        <v>61562.437685280005</v>
      </c>
      <c r="F211" s="236">
        <f t="shared" si="31"/>
        <v>62793.686438985605</v>
      </c>
      <c r="G211" s="236">
        <f t="shared" si="31"/>
        <v>64049.560167765318</v>
      </c>
      <c r="H211" s="236">
        <f t="shared" si="31"/>
        <v>65330.551371120622</v>
      </c>
    </row>
    <row r="212" spans="1:8">
      <c r="A212" s="235" t="s">
        <v>209</v>
      </c>
      <c r="B212" s="233">
        <f t="shared" ref="B212:H212" si="32">B211-B205</f>
        <v>-403.2097999999969</v>
      </c>
      <c r="C212" s="233">
        <f t="shared" si="32"/>
        <v>-352.85912619999726</v>
      </c>
      <c r="D212" s="233">
        <f t="shared" si="32"/>
        <v>-300.39155639780074</v>
      </c>
      <c r="E212" s="233">
        <f t="shared" si="32"/>
        <v>-245.74366490535613</v>
      </c>
      <c r="F212" s="233">
        <f t="shared" si="32"/>
        <v>-188.85035685327603</v>
      </c>
      <c r="G212" s="233">
        <f t="shared" si="32"/>
        <v>-129.64482719450461</v>
      </c>
      <c r="H212" s="233">
        <f t="shared" si="32"/>
        <v>-68.058518743433524</v>
      </c>
    </row>
    <row r="213" spans="1:8">
      <c r="A213" s="241"/>
      <c r="B213" s="238"/>
      <c r="C213" s="238"/>
      <c r="D213" s="238"/>
      <c r="E213" s="238"/>
      <c r="F213" s="238"/>
      <c r="G213" s="238"/>
      <c r="H213" s="238"/>
    </row>
    <row r="214" spans="1:8">
      <c r="A214" s="241"/>
      <c r="B214" s="238"/>
      <c r="C214" s="238"/>
      <c r="D214" s="238"/>
      <c r="E214" s="238"/>
      <c r="F214" s="238"/>
      <c r="G214" s="238"/>
      <c r="H214" s="238"/>
    </row>
    <row r="215" spans="1:8">
      <c r="A215" s="242" t="s">
        <v>228</v>
      </c>
      <c r="B215" s="231">
        <f>$B$2-3</f>
        <v>2022</v>
      </c>
      <c r="C215" s="231">
        <f>$B$2-2</f>
        <v>2023</v>
      </c>
      <c r="D215" s="231">
        <f>$B$2-1</f>
        <v>2024</v>
      </c>
      <c r="E215" s="231">
        <f>$B$2</f>
        <v>2025</v>
      </c>
      <c r="F215" s="231">
        <f>$B$2+1</f>
        <v>2026</v>
      </c>
      <c r="G215" s="231">
        <f>$B$2+2</f>
        <v>2027</v>
      </c>
      <c r="H215" s="231">
        <f>$B$2+3</f>
        <v>2028</v>
      </c>
    </row>
    <row r="216" spans="1:8">
      <c r="A216" s="232" t="s">
        <v>199</v>
      </c>
      <c r="B216" s="303"/>
      <c r="C216" s="303">
        <v>1.9</v>
      </c>
      <c r="D216" s="303">
        <v>1.9</v>
      </c>
      <c r="E216" s="303">
        <v>1.9</v>
      </c>
      <c r="F216" s="303">
        <v>1.9</v>
      </c>
      <c r="G216" s="303">
        <v>1.9</v>
      </c>
      <c r="H216" s="303">
        <v>1.9</v>
      </c>
    </row>
    <row r="217" spans="1:8">
      <c r="A217" s="234" t="s">
        <v>200</v>
      </c>
      <c r="B217" s="303"/>
      <c r="C217" s="303"/>
      <c r="D217" s="303"/>
      <c r="E217" s="303"/>
      <c r="F217" s="303"/>
      <c r="G217" s="303"/>
      <c r="H217" s="303"/>
    </row>
    <row r="218" spans="1:8">
      <c r="A218" s="232" t="s">
        <v>201</v>
      </c>
      <c r="B218" s="303"/>
      <c r="C218" s="303"/>
      <c r="D218" s="303"/>
      <c r="E218" s="303"/>
      <c r="F218" s="303"/>
      <c r="G218" s="303"/>
      <c r="H218" s="303"/>
    </row>
    <row r="219" spans="1:8">
      <c r="A219" s="234" t="s">
        <v>202</v>
      </c>
      <c r="B219" s="303"/>
      <c r="C219" s="303"/>
      <c r="D219" s="303"/>
      <c r="E219" s="303"/>
      <c r="F219" s="303"/>
      <c r="G219" s="303"/>
      <c r="H219" s="303"/>
    </row>
    <row r="220" spans="1:8">
      <c r="A220" s="234" t="s">
        <v>203</v>
      </c>
      <c r="B220" s="303"/>
      <c r="C220" s="303"/>
      <c r="D220" s="303"/>
      <c r="E220" s="303"/>
      <c r="F220" s="303"/>
      <c r="G220" s="303"/>
      <c r="H220" s="303"/>
    </row>
    <row r="221" spans="1:8">
      <c r="A221" s="234" t="s">
        <v>204</v>
      </c>
      <c r="B221" s="303"/>
      <c r="C221" s="303"/>
      <c r="D221" s="303"/>
      <c r="E221" s="303"/>
      <c r="F221" s="303"/>
      <c r="G221" s="303"/>
      <c r="H221" s="303"/>
    </row>
    <row r="222" spans="1:8">
      <c r="A222" s="234" t="s">
        <v>205</v>
      </c>
      <c r="B222" s="303"/>
      <c r="C222" s="303"/>
      <c r="D222" s="303"/>
      <c r="E222" s="303"/>
      <c r="F222" s="303"/>
      <c r="G222" s="303"/>
      <c r="H222" s="303"/>
    </row>
    <row r="223" spans="1:8">
      <c r="A223" s="234" t="s">
        <v>206</v>
      </c>
      <c r="B223" s="303"/>
      <c r="C223" s="303"/>
      <c r="D223" s="303"/>
      <c r="E223" s="303"/>
      <c r="F223" s="303"/>
      <c r="G223" s="303"/>
      <c r="H223" s="303"/>
    </row>
    <row r="224" spans="1:8">
      <c r="A224" s="235" t="s">
        <v>207</v>
      </c>
      <c r="B224" s="236">
        <f>SUM(B217:B223)</f>
        <v>0</v>
      </c>
      <c r="C224" s="236">
        <f t="shared" ref="C224:H224" si="33">(B224*C216/100+B224)+SUM(C217:C223)</f>
        <v>0</v>
      </c>
      <c r="D224" s="236">
        <f t="shared" si="33"/>
        <v>0</v>
      </c>
      <c r="E224" s="236">
        <f t="shared" si="33"/>
        <v>0</v>
      </c>
      <c r="F224" s="236">
        <f t="shared" si="33"/>
        <v>0</v>
      </c>
      <c r="G224" s="236">
        <f t="shared" si="33"/>
        <v>0</v>
      </c>
      <c r="H224" s="236">
        <f t="shared" si="33"/>
        <v>0</v>
      </c>
    </row>
    <row r="225" spans="1:8">
      <c r="A225" s="232" t="s">
        <v>199</v>
      </c>
      <c r="B225" s="303"/>
      <c r="C225" s="303">
        <v>2</v>
      </c>
      <c r="D225" s="303">
        <v>2</v>
      </c>
      <c r="E225" s="303">
        <v>2</v>
      </c>
      <c r="F225" s="303">
        <v>2</v>
      </c>
      <c r="G225" s="303">
        <v>2</v>
      </c>
      <c r="H225" s="303">
        <v>2</v>
      </c>
    </row>
    <row r="226" spans="1:8">
      <c r="A226" s="232" t="s">
        <v>216</v>
      </c>
      <c r="B226" s="303"/>
      <c r="C226" s="303"/>
      <c r="D226" s="303"/>
      <c r="E226" s="303"/>
      <c r="F226" s="303"/>
      <c r="G226" s="303"/>
      <c r="H226" s="303"/>
    </row>
    <row r="227" spans="1:8">
      <c r="A227" s="240" t="s">
        <v>215</v>
      </c>
      <c r="B227" s="303"/>
      <c r="C227" s="303"/>
      <c r="D227" s="303"/>
      <c r="E227" s="303"/>
      <c r="F227" s="303"/>
      <c r="G227" s="303"/>
      <c r="H227" s="303"/>
    </row>
    <row r="228" spans="1:8">
      <c r="A228" s="240" t="s">
        <v>214</v>
      </c>
      <c r="B228" s="303"/>
      <c r="C228" s="303"/>
      <c r="D228" s="303"/>
      <c r="E228" s="303"/>
      <c r="F228" s="303"/>
      <c r="G228" s="303"/>
      <c r="H228" s="303"/>
    </row>
    <row r="229" spans="1:8">
      <c r="A229" s="240" t="s">
        <v>217</v>
      </c>
      <c r="B229" s="303"/>
      <c r="C229" s="303"/>
      <c r="D229" s="303"/>
      <c r="E229" s="303"/>
      <c r="F229" s="303"/>
      <c r="G229" s="303"/>
      <c r="H229" s="303"/>
    </row>
    <row r="230" spans="1:8">
      <c r="A230" s="235" t="s">
        <v>208</v>
      </c>
      <c r="B230" s="236">
        <f>SUM(B226:B229)</f>
        <v>0</v>
      </c>
      <c r="C230" s="236">
        <f t="shared" ref="C230:H230" si="34">(B230*C225/100+B230)+SUM(C226:C229)</f>
        <v>0</v>
      </c>
      <c r="D230" s="236">
        <f t="shared" si="34"/>
        <v>0</v>
      </c>
      <c r="E230" s="236">
        <f t="shared" si="34"/>
        <v>0</v>
      </c>
      <c r="F230" s="236">
        <f t="shared" si="34"/>
        <v>0</v>
      </c>
      <c r="G230" s="236">
        <f t="shared" si="34"/>
        <v>0</v>
      </c>
      <c r="H230" s="236">
        <f t="shared" si="34"/>
        <v>0</v>
      </c>
    </row>
    <row r="231" spans="1:8">
      <c r="A231" s="235" t="s">
        <v>209</v>
      </c>
      <c r="B231" s="233">
        <f t="shared" ref="B231:H231" si="35">B230-B224</f>
        <v>0</v>
      </c>
      <c r="C231" s="233">
        <f t="shared" si="35"/>
        <v>0</v>
      </c>
      <c r="D231" s="233">
        <f t="shared" si="35"/>
        <v>0</v>
      </c>
      <c r="E231" s="233">
        <f t="shared" si="35"/>
        <v>0</v>
      </c>
      <c r="F231" s="233">
        <f t="shared" si="35"/>
        <v>0</v>
      </c>
      <c r="G231" s="233">
        <f t="shared" si="35"/>
        <v>0</v>
      </c>
      <c r="H231" s="233">
        <f t="shared" si="35"/>
        <v>0</v>
      </c>
    </row>
    <row r="232" spans="1:8">
      <c r="A232" s="241"/>
      <c r="B232" s="238"/>
      <c r="C232" s="238"/>
      <c r="D232" s="238"/>
      <c r="E232" s="238"/>
      <c r="F232" s="238"/>
      <c r="G232" s="238"/>
      <c r="H232" s="238"/>
    </row>
    <row r="233" spans="1:8">
      <c r="A233" s="241"/>
      <c r="B233" s="238"/>
      <c r="C233" s="238"/>
      <c r="D233" s="238"/>
      <c r="E233" s="238"/>
      <c r="F233" s="238"/>
      <c r="G233" s="238"/>
      <c r="H233" s="238"/>
    </row>
    <row r="234" spans="1:8">
      <c r="A234" s="241"/>
      <c r="B234" s="238"/>
      <c r="C234" s="238"/>
      <c r="D234" s="238"/>
      <c r="E234" s="238"/>
      <c r="F234" s="238"/>
      <c r="G234" s="238"/>
      <c r="H234" s="238"/>
    </row>
    <row r="235" spans="1:8">
      <c r="A235" s="241"/>
      <c r="B235" s="238"/>
      <c r="C235" s="238"/>
      <c r="D235" s="238"/>
      <c r="E235" s="238"/>
      <c r="F235" s="238"/>
      <c r="G235" s="238"/>
      <c r="H235" s="238"/>
    </row>
    <row r="236" spans="1:8">
      <c r="A236" s="241"/>
      <c r="B236" s="238"/>
      <c r="C236" s="238"/>
      <c r="D236" s="238"/>
      <c r="E236" s="238"/>
      <c r="F236" s="238"/>
      <c r="G236" s="238"/>
      <c r="H236" s="238"/>
    </row>
    <row r="237" spans="1:8">
      <c r="A237" s="241"/>
      <c r="B237" s="238"/>
      <c r="C237" s="238"/>
      <c r="D237" s="238"/>
      <c r="E237" s="238"/>
      <c r="F237" s="238"/>
      <c r="G237" s="238"/>
      <c r="H237" s="238"/>
    </row>
    <row r="238" spans="1:8">
      <c r="A238" s="241"/>
      <c r="B238" s="238"/>
      <c r="C238" s="238"/>
      <c r="D238" s="238"/>
      <c r="E238" s="238"/>
      <c r="F238" s="238"/>
      <c r="G238" s="238"/>
      <c r="H238" s="238"/>
    </row>
    <row r="239" spans="1:8">
      <c r="A239" s="241"/>
      <c r="B239" s="238"/>
      <c r="C239" s="238"/>
      <c r="D239" s="238"/>
      <c r="E239" s="238"/>
      <c r="F239" s="238"/>
      <c r="G239" s="238"/>
      <c r="H239" s="238"/>
    </row>
    <row r="240" spans="1:8">
      <c r="A240" s="241"/>
      <c r="B240" s="238"/>
      <c r="C240" s="238"/>
      <c r="D240" s="238"/>
      <c r="E240" s="238"/>
      <c r="F240" s="238"/>
      <c r="G240" s="238"/>
      <c r="H240" s="238"/>
    </row>
    <row r="241" spans="1:8">
      <c r="A241" s="241"/>
      <c r="B241" s="238"/>
      <c r="C241" s="238"/>
      <c r="D241" s="238"/>
      <c r="E241" s="238"/>
      <c r="F241" s="238"/>
      <c r="G241" s="238"/>
      <c r="H241" s="238"/>
    </row>
    <row r="242" spans="1:8">
      <c r="A242" s="241"/>
      <c r="B242" s="238"/>
      <c r="C242" s="238"/>
      <c r="D242" s="238"/>
      <c r="E242" s="238"/>
      <c r="F242" s="238"/>
      <c r="G242" s="238"/>
      <c r="H242" s="238"/>
    </row>
    <row r="243" spans="1:8">
      <c r="A243" s="241"/>
      <c r="B243" s="238"/>
      <c r="C243" s="238"/>
      <c r="D243" s="238"/>
      <c r="E243" s="238"/>
      <c r="F243" s="238"/>
      <c r="G243" s="238"/>
      <c r="H243" s="238"/>
    </row>
    <row r="244" spans="1:8">
      <c r="A244" s="241"/>
      <c r="B244" s="238"/>
      <c r="C244" s="238"/>
      <c r="D244" s="238"/>
      <c r="E244" s="238"/>
      <c r="F244" s="238"/>
      <c r="G244" s="238"/>
      <c r="H244" s="238"/>
    </row>
    <row r="245" spans="1:8">
      <c r="A245" s="241"/>
      <c r="B245" s="238"/>
      <c r="C245" s="238"/>
      <c r="D245" s="238"/>
      <c r="E245" s="238"/>
      <c r="F245" s="238"/>
      <c r="G245" s="238"/>
      <c r="H245" s="238"/>
    </row>
    <row r="246" spans="1:8">
      <c r="A246" s="241"/>
      <c r="B246" s="238"/>
      <c r="C246" s="238"/>
      <c r="D246" s="238"/>
      <c r="E246" s="238"/>
      <c r="F246" s="238"/>
      <c r="G246" s="238"/>
      <c r="H246" s="238"/>
    </row>
    <row r="247" spans="1:8">
      <c r="A247" s="241"/>
      <c r="B247" s="238"/>
      <c r="C247" s="238"/>
      <c r="D247" s="238"/>
      <c r="E247" s="238"/>
      <c r="F247" s="238"/>
      <c r="G247" s="238"/>
      <c r="H247" s="238"/>
    </row>
    <row r="248" spans="1:8">
      <c r="A248" s="241"/>
      <c r="B248" s="238"/>
      <c r="C248" s="238"/>
      <c r="D248" s="238"/>
      <c r="E248" s="238"/>
      <c r="F248" s="238"/>
      <c r="G248" s="238"/>
      <c r="H248" s="238"/>
    </row>
    <row r="249" spans="1:8">
      <c r="B249" s="239"/>
      <c r="C249" s="239"/>
      <c r="D249" s="239"/>
      <c r="E249" s="239"/>
      <c r="F249" s="239"/>
      <c r="G249" s="239"/>
      <c r="H249" s="239"/>
    </row>
  </sheetData>
  <sheetProtection sheet="1"/>
  <mergeCells count="1">
    <mergeCell ref="A1:C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T179"/>
  <sheetViews>
    <sheetView workbookViewId="0">
      <selection activeCell="C7" sqref="C7"/>
    </sheetView>
  </sheetViews>
  <sheetFormatPr baseColWidth="10" defaultRowHeight="15"/>
  <cols>
    <col min="1" max="1" width="11.5703125" customWidth="1"/>
    <col min="2" max="2" width="40.85546875" bestFit="1" customWidth="1"/>
    <col min="3" max="6" width="16.7109375" customWidth="1"/>
  </cols>
  <sheetData>
    <row r="1" spans="1:150" ht="15.75" thickBot="1">
      <c r="A1" s="323" t="s">
        <v>90</v>
      </c>
      <c r="B1" s="323"/>
      <c r="C1" s="323"/>
      <c r="D1" s="313" t="str">
        <f xml:space="preserve"> 'Evolución Presupuestaria'!D1</f>
        <v>_____________</v>
      </c>
      <c r="E1" s="307"/>
    </row>
    <row r="2" spans="1:150" ht="15.75" thickBot="1">
      <c r="A2" s="135" t="s">
        <v>20</v>
      </c>
      <c r="B2" s="276">
        <f>'Evolución Presupuestaria'!$B$2</f>
        <v>2025</v>
      </c>
    </row>
    <row r="4" spans="1:150">
      <c r="A4" t="s">
        <v>211</v>
      </c>
    </row>
    <row r="5" spans="1:150">
      <c r="C5" s="344" t="s">
        <v>89</v>
      </c>
      <c r="D5" s="345"/>
      <c r="E5" s="345"/>
      <c r="F5" s="346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7"/>
      <c r="BP5" s="307"/>
      <c r="BQ5" s="307"/>
      <c r="BR5" s="307"/>
      <c r="BS5" s="307"/>
      <c r="BT5" s="307"/>
      <c r="BU5" s="307"/>
      <c r="BV5" s="307"/>
      <c r="BW5" s="307"/>
      <c r="BX5" s="307"/>
      <c r="BY5" s="307"/>
      <c r="BZ5" s="307"/>
      <c r="CA5" s="307"/>
      <c r="CB5" s="307"/>
      <c r="CC5" s="307"/>
      <c r="CD5" s="307"/>
      <c r="CE5" s="307"/>
      <c r="CF5" s="307"/>
      <c r="CG5" s="307"/>
      <c r="CH5" s="307"/>
      <c r="CI5" s="307"/>
      <c r="CJ5" s="307"/>
      <c r="CK5" s="307"/>
      <c r="CL5" s="307"/>
      <c r="CM5" s="307"/>
      <c r="CN5" s="307"/>
      <c r="CO5" s="307"/>
      <c r="CP5" s="307"/>
      <c r="CQ5" s="307"/>
      <c r="CR5" s="307"/>
      <c r="CS5" s="307"/>
      <c r="CT5" s="307"/>
      <c r="CU5" s="307"/>
      <c r="CV5" s="307"/>
      <c r="CW5" s="307"/>
      <c r="CX5" s="307"/>
      <c r="CY5" s="307"/>
      <c r="CZ5" s="307"/>
      <c r="DA5" s="307"/>
      <c r="DB5" s="307"/>
      <c r="DC5" s="307"/>
      <c r="DD5" s="307"/>
      <c r="DE5" s="307"/>
      <c r="DF5" s="307"/>
      <c r="DG5" s="307"/>
      <c r="DH5" s="307"/>
      <c r="DI5" s="307"/>
      <c r="DJ5" s="307"/>
      <c r="DK5" s="307"/>
      <c r="DL5" s="307"/>
      <c r="DM5" s="307"/>
      <c r="DN5" s="307"/>
      <c r="DO5" s="307"/>
      <c r="DP5" s="307"/>
      <c r="DQ5" s="307"/>
      <c r="DR5" s="307"/>
      <c r="DS5" s="307"/>
      <c r="DT5" s="307"/>
      <c r="DU5" s="307"/>
      <c r="DV5" s="307"/>
      <c r="DW5" s="307"/>
      <c r="DX5" s="307"/>
      <c r="DY5" s="307"/>
      <c r="DZ5" s="307"/>
      <c r="EA5" s="307"/>
      <c r="EB5" s="307"/>
      <c r="EC5" s="307"/>
      <c r="ED5" s="307"/>
      <c r="EE5" s="307"/>
      <c r="EF5" s="307"/>
      <c r="EG5" s="307"/>
      <c r="EH5" s="307"/>
      <c r="EI5" s="307"/>
      <c r="EJ5" s="307"/>
      <c r="EK5" s="307"/>
      <c r="EL5" s="307"/>
      <c r="EM5" s="307"/>
      <c r="EN5" s="307"/>
      <c r="EO5" s="307"/>
      <c r="EP5" s="307"/>
      <c r="EQ5" s="307"/>
      <c r="ER5" s="307"/>
      <c r="ES5" s="307"/>
      <c r="ET5" s="307"/>
    </row>
    <row r="6" spans="1:150">
      <c r="A6" s="31" t="s">
        <v>0</v>
      </c>
      <c r="B6" s="31" t="s">
        <v>9</v>
      </c>
      <c r="C6" s="31">
        <f>$B$2</f>
        <v>2025</v>
      </c>
      <c r="D6" s="31">
        <f>$B$2+1</f>
        <v>2026</v>
      </c>
      <c r="E6" s="31">
        <f>$B$2+2</f>
        <v>2027</v>
      </c>
      <c r="F6" s="31">
        <f>$B$2+3</f>
        <v>2028</v>
      </c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307"/>
      <c r="AQ6" s="307"/>
      <c r="AR6" s="307"/>
      <c r="AS6" s="307"/>
      <c r="AT6" s="307"/>
      <c r="AU6" s="307"/>
      <c r="AV6" s="307"/>
      <c r="AW6" s="307"/>
      <c r="AX6" s="307"/>
      <c r="AY6" s="307"/>
      <c r="AZ6" s="307"/>
      <c r="BA6" s="307"/>
      <c r="BB6" s="307"/>
      <c r="BC6" s="307"/>
      <c r="BD6" s="307"/>
      <c r="BE6" s="307"/>
      <c r="BF6" s="307"/>
      <c r="BG6" s="307"/>
      <c r="BH6" s="307"/>
      <c r="BI6" s="307"/>
      <c r="BJ6" s="307"/>
      <c r="BK6" s="307"/>
      <c r="BL6" s="307"/>
      <c r="BM6" s="307"/>
      <c r="BN6" s="307"/>
      <c r="BO6" s="307"/>
      <c r="BP6" s="307"/>
      <c r="BQ6" s="307"/>
      <c r="BR6" s="307"/>
      <c r="BS6" s="307"/>
      <c r="BT6" s="307"/>
      <c r="BU6" s="307"/>
      <c r="BV6" s="307"/>
      <c r="BW6" s="307"/>
      <c r="BX6" s="307"/>
      <c r="BY6" s="307"/>
      <c r="BZ6" s="307"/>
      <c r="CA6" s="307"/>
      <c r="CB6" s="307"/>
      <c r="CC6" s="307"/>
      <c r="CD6" s="307"/>
      <c r="CE6" s="307"/>
      <c r="CF6" s="307"/>
      <c r="CG6" s="307"/>
      <c r="CH6" s="307"/>
      <c r="CI6" s="307"/>
      <c r="CJ6" s="307"/>
      <c r="CK6" s="307"/>
      <c r="CL6" s="307"/>
      <c r="CM6" s="307"/>
      <c r="CN6" s="307"/>
      <c r="CO6" s="307"/>
      <c r="CP6" s="307"/>
      <c r="CQ6" s="307"/>
      <c r="CR6" s="307"/>
      <c r="CS6" s="307"/>
      <c r="CT6" s="307"/>
      <c r="CU6" s="307"/>
      <c r="CV6" s="307"/>
      <c r="CW6" s="307"/>
      <c r="CX6" s="307"/>
      <c r="CY6" s="307"/>
      <c r="CZ6" s="307"/>
      <c r="DA6" s="307"/>
      <c r="DB6" s="307"/>
      <c r="DC6" s="307"/>
      <c r="DD6" s="307"/>
      <c r="DE6" s="307"/>
      <c r="DF6" s="307"/>
      <c r="DG6" s="307"/>
      <c r="DH6" s="307"/>
      <c r="DI6" s="307"/>
      <c r="DJ6" s="307"/>
      <c r="DK6" s="307"/>
      <c r="DL6" s="307"/>
      <c r="DM6" s="307"/>
      <c r="DN6" s="307"/>
      <c r="DO6" s="307"/>
      <c r="DP6" s="307"/>
      <c r="DQ6" s="307"/>
      <c r="DR6" s="307"/>
      <c r="DS6" s="307"/>
      <c r="DT6" s="307"/>
      <c r="DU6" s="307"/>
      <c r="DV6" s="307"/>
      <c r="DW6" s="307"/>
      <c r="DX6" s="307"/>
      <c r="DY6" s="307"/>
      <c r="DZ6" s="307"/>
      <c r="EA6" s="307"/>
      <c r="EB6" s="307"/>
      <c r="EC6" s="307"/>
      <c r="ED6" s="307"/>
      <c r="EE6" s="307"/>
      <c r="EF6" s="307"/>
      <c r="EG6" s="307"/>
      <c r="EH6" s="307"/>
      <c r="EI6" s="307"/>
      <c r="EJ6" s="307"/>
      <c r="EK6" s="307"/>
      <c r="EL6" s="307"/>
      <c r="EM6" s="307"/>
      <c r="EN6" s="307"/>
      <c r="EO6" s="307"/>
      <c r="EP6" s="307"/>
      <c r="EQ6" s="307"/>
      <c r="ER6" s="307"/>
      <c r="ES6" s="307"/>
      <c r="ET6" s="307"/>
    </row>
    <row r="7" spans="1:150">
      <c r="A7" s="246">
        <v>1</v>
      </c>
      <c r="B7" s="247" t="s">
        <v>1</v>
      </c>
      <c r="C7" s="250">
        <f>C8+C9</f>
        <v>370000</v>
      </c>
      <c r="D7" s="250">
        <f>D8+D9</f>
        <v>392400</v>
      </c>
      <c r="E7" s="250">
        <f>E8+E9</f>
        <v>400248</v>
      </c>
      <c r="F7" s="250">
        <f>F8+F9</f>
        <v>408252.96</v>
      </c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307"/>
      <c r="AY7" s="307"/>
      <c r="AZ7" s="307"/>
      <c r="BA7" s="307"/>
      <c r="BB7" s="307"/>
      <c r="BC7" s="307"/>
      <c r="BD7" s="307"/>
      <c r="BE7" s="307"/>
      <c r="BF7" s="307"/>
      <c r="BG7" s="307"/>
      <c r="BH7" s="307"/>
      <c r="BI7" s="307"/>
      <c r="BJ7" s="307"/>
      <c r="BK7" s="307"/>
      <c r="BL7" s="307"/>
      <c r="BM7" s="307"/>
      <c r="BN7" s="307"/>
      <c r="BO7" s="307"/>
      <c r="BP7" s="307"/>
      <c r="BQ7" s="307"/>
      <c r="BR7" s="307"/>
      <c r="BS7" s="307"/>
      <c r="BT7" s="307"/>
      <c r="BU7" s="307"/>
      <c r="BV7" s="307"/>
      <c r="BW7" s="307"/>
      <c r="BX7" s="307"/>
      <c r="BY7" s="307"/>
      <c r="BZ7" s="307"/>
      <c r="CA7" s="307"/>
      <c r="CB7" s="307"/>
      <c r="CC7" s="307"/>
      <c r="CD7" s="307"/>
      <c r="CE7" s="307"/>
      <c r="CF7" s="307"/>
      <c r="CG7" s="307"/>
      <c r="CH7" s="307"/>
      <c r="CI7" s="307"/>
      <c r="CJ7" s="307"/>
      <c r="CK7" s="307"/>
      <c r="CL7" s="307"/>
      <c r="CM7" s="307"/>
      <c r="CN7" s="307"/>
      <c r="CO7" s="307"/>
      <c r="CP7" s="307"/>
      <c r="CQ7" s="307"/>
      <c r="CR7" s="307"/>
      <c r="CS7" s="307"/>
      <c r="CT7" s="307"/>
      <c r="CU7" s="307"/>
      <c r="CV7" s="307"/>
      <c r="CW7" s="307"/>
      <c r="CX7" s="307"/>
      <c r="CY7" s="307"/>
      <c r="CZ7" s="307"/>
      <c r="DA7" s="307"/>
      <c r="DB7" s="307"/>
      <c r="DC7" s="307"/>
      <c r="DD7" s="307"/>
      <c r="DE7" s="307"/>
      <c r="DF7" s="307"/>
      <c r="DG7" s="307"/>
      <c r="DH7" s="307"/>
      <c r="DI7" s="307"/>
      <c r="DJ7" s="307"/>
      <c r="DK7" s="307"/>
      <c r="DL7" s="307"/>
      <c r="DM7" s="307"/>
      <c r="DN7" s="307"/>
      <c r="DO7" s="307"/>
      <c r="DP7" s="307"/>
      <c r="DQ7" s="307"/>
      <c r="DR7" s="307"/>
      <c r="DS7" s="307"/>
      <c r="DT7" s="307"/>
      <c r="DU7" s="307"/>
      <c r="DV7" s="307"/>
      <c r="DW7" s="307"/>
      <c r="DX7" s="307"/>
      <c r="DY7" s="307"/>
      <c r="DZ7" s="307"/>
      <c r="EA7" s="307"/>
      <c r="EB7" s="307"/>
      <c r="EC7" s="307"/>
      <c r="ED7" s="307"/>
      <c r="EE7" s="307"/>
      <c r="EF7" s="307"/>
      <c r="EG7" s="307"/>
      <c r="EH7" s="307"/>
      <c r="EI7" s="307"/>
      <c r="EJ7" s="307"/>
      <c r="EK7" s="307"/>
      <c r="EL7" s="307"/>
      <c r="EM7" s="307"/>
      <c r="EN7" s="307"/>
      <c r="EO7" s="307"/>
      <c r="EP7" s="307"/>
      <c r="EQ7" s="307"/>
      <c r="ER7" s="307"/>
      <c r="ES7" s="307"/>
      <c r="ET7" s="307"/>
    </row>
    <row r="8" spans="1:150">
      <c r="A8" s="340" t="s">
        <v>229</v>
      </c>
      <c r="B8" s="341"/>
      <c r="C8" s="295">
        <f>'Evolución Presupuestaria'!I31</f>
        <v>370000</v>
      </c>
      <c r="D8" s="295">
        <f>C7*1.02</f>
        <v>377400</v>
      </c>
      <c r="E8" s="295">
        <f>D7*1.02</f>
        <v>400248</v>
      </c>
      <c r="F8" s="295">
        <f>E7*1.02</f>
        <v>408252.96</v>
      </c>
      <c r="G8" s="307" t="s">
        <v>266</v>
      </c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</row>
    <row r="9" spans="1:150">
      <c r="A9" s="342" t="s">
        <v>230</v>
      </c>
      <c r="B9" s="343"/>
      <c r="C9" s="249">
        <f>SUM(C10:C19)</f>
        <v>0</v>
      </c>
      <c r="D9" s="249">
        <f>SUM(D10:D19)</f>
        <v>15000</v>
      </c>
      <c r="E9" s="249">
        <f>SUM(E10:E19)</f>
        <v>0</v>
      </c>
      <c r="F9" s="249">
        <f>SUM(F10:F19)</f>
        <v>0</v>
      </c>
      <c r="G9" s="307"/>
      <c r="H9" s="307"/>
      <c r="I9" s="307"/>
      <c r="J9" s="307"/>
      <c r="K9" s="307"/>
      <c r="L9" s="307"/>
      <c r="M9" s="307"/>
      <c r="N9" s="307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C9" s="307"/>
      <c r="AD9" s="307"/>
      <c r="AE9" s="307"/>
      <c r="AF9" s="307"/>
      <c r="AG9" s="307"/>
      <c r="AH9" s="307"/>
      <c r="AI9" s="307"/>
      <c r="AJ9" s="307"/>
      <c r="AK9" s="307"/>
      <c r="AL9" s="307"/>
      <c r="AM9" s="307"/>
      <c r="AN9" s="307"/>
      <c r="AO9" s="307"/>
      <c r="AP9" s="307"/>
      <c r="AQ9" s="307"/>
      <c r="AR9" s="307"/>
      <c r="AS9" s="307"/>
      <c r="AT9" s="307"/>
      <c r="AU9" s="307"/>
      <c r="AV9" s="307"/>
      <c r="AW9" s="307"/>
      <c r="AX9" s="307"/>
      <c r="AY9" s="307"/>
      <c r="AZ9" s="307"/>
      <c r="BA9" s="307"/>
      <c r="BB9" s="307"/>
      <c r="BC9" s="307"/>
      <c r="BD9" s="307"/>
      <c r="BE9" s="307"/>
      <c r="BF9" s="307"/>
      <c r="BG9" s="307"/>
      <c r="BH9" s="307"/>
      <c r="BI9" s="307"/>
      <c r="BJ9" s="307"/>
      <c r="BK9" s="307"/>
      <c r="BL9" s="307"/>
      <c r="BM9" s="307"/>
      <c r="BN9" s="307"/>
      <c r="BO9" s="307"/>
      <c r="BP9" s="307"/>
      <c r="BQ9" s="307"/>
      <c r="BR9" s="307"/>
      <c r="BS9" s="307"/>
      <c r="BT9" s="307"/>
      <c r="BU9" s="307"/>
      <c r="BV9" s="307"/>
      <c r="BW9" s="307"/>
      <c r="BX9" s="307"/>
      <c r="BY9" s="307"/>
      <c r="BZ9" s="307"/>
      <c r="CA9" s="307"/>
      <c r="CB9" s="307"/>
      <c r="CC9" s="307"/>
      <c r="CD9" s="307"/>
      <c r="CE9" s="307"/>
      <c r="CF9" s="307"/>
      <c r="CG9" s="307"/>
      <c r="CH9" s="307"/>
      <c r="CI9" s="307"/>
      <c r="CJ9" s="307"/>
      <c r="CK9" s="307"/>
      <c r="CL9" s="307"/>
      <c r="CM9" s="307"/>
      <c r="CN9" s="307"/>
      <c r="CO9" s="307"/>
      <c r="CP9" s="307"/>
      <c r="CQ9" s="307"/>
      <c r="CR9" s="307"/>
      <c r="CS9" s="307"/>
      <c r="CT9" s="307"/>
      <c r="CU9" s="307"/>
      <c r="CV9" s="307"/>
      <c r="CW9" s="307"/>
      <c r="CX9" s="307"/>
      <c r="CY9" s="307"/>
      <c r="CZ9" s="307"/>
      <c r="DA9" s="307"/>
      <c r="DB9" s="307"/>
      <c r="DC9" s="307"/>
      <c r="DD9" s="307"/>
      <c r="DE9" s="307"/>
      <c r="DF9" s="307"/>
      <c r="DG9" s="307"/>
      <c r="DH9" s="307"/>
      <c r="DI9" s="307"/>
      <c r="DJ9" s="307"/>
      <c r="DK9" s="307"/>
      <c r="DL9" s="307"/>
      <c r="DM9" s="307"/>
      <c r="DN9" s="307"/>
      <c r="DO9" s="307"/>
      <c r="DP9" s="307"/>
      <c r="DQ9" s="307"/>
      <c r="DR9" s="307"/>
      <c r="DS9" s="307"/>
      <c r="DT9" s="307"/>
      <c r="DU9" s="307"/>
      <c r="DV9" s="307"/>
      <c r="DW9" s="307"/>
      <c r="DX9" s="307"/>
      <c r="DY9" s="307"/>
      <c r="DZ9" s="307"/>
      <c r="EA9" s="307"/>
      <c r="EB9" s="307"/>
      <c r="EC9" s="307"/>
      <c r="ED9" s="307"/>
      <c r="EE9" s="307"/>
      <c r="EF9" s="307"/>
      <c r="EG9" s="307"/>
      <c r="EH9" s="307"/>
      <c r="EI9" s="307"/>
      <c r="EJ9" s="307"/>
      <c r="EK9" s="307"/>
      <c r="EL9" s="307"/>
      <c r="EM9" s="307"/>
      <c r="EN9" s="307"/>
      <c r="EO9" s="307"/>
      <c r="EP9" s="307"/>
      <c r="EQ9" s="307"/>
      <c r="ER9" s="307"/>
      <c r="ES9" s="307"/>
      <c r="ET9" s="307"/>
    </row>
    <row r="10" spans="1:150">
      <c r="A10" s="5" t="s">
        <v>248</v>
      </c>
      <c r="B10" s="11" t="s">
        <v>232</v>
      </c>
      <c r="C10" s="304"/>
      <c r="D10" s="304">
        <v>10000</v>
      </c>
      <c r="E10" s="304"/>
      <c r="F10" s="304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307"/>
      <c r="Z10" s="307"/>
      <c r="AA10" s="307"/>
      <c r="AB10" s="307"/>
      <c r="AC10" s="307"/>
      <c r="AD10" s="307"/>
      <c r="AE10" s="307"/>
      <c r="AF10" s="307"/>
      <c r="AG10" s="307"/>
      <c r="AH10" s="307"/>
      <c r="AI10" s="307"/>
      <c r="AJ10" s="307"/>
      <c r="AK10" s="307"/>
      <c r="AL10" s="307"/>
      <c r="AM10" s="307"/>
      <c r="AN10" s="307"/>
      <c r="AO10" s="307"/>
      <c r="AP10" s="307"/>
      <c r="AQ10" s="307"/>
      <c r="AR10" s="307"/>
      <c r="AS10" s="307"/>
      <c r="AT10" s="307"/>
      <c r="AU10" s="307"/>
      <c r="AV10" s="307"/>
      <c r="AW10" s="307"/>
      <c r="AX10" s="307"/>
      <c r="AY10" s="307"/>
      <c r="AZ10" s="307"/>
      <c r="BA10" s="307"/>
      <c r="BB10" s="307"/>
      <c r="BC10" s="307"/>
      <c r="BD10" s="307"/>
      <c r="BE10" s="307"/>
      <c r="BF10" s="307"/>
      <c r="BG10" s="307"/>
      <c r="BH10" s="307"/>
      <c r="BI10" s="307"/>
      <c r="BJ10" s="307"/>
      <c r="BK10" s="307"/>
      <c r="BL10" s="307"/>
      <c r="BM10" s="307"/>
      <c r="BN10" s="307"/>
      <c r="BO10" s="307"/>
      <c r="BP10" s="307"/>
      <c r="BQ10" s="307"/>
      <c r="BR10" s="307"/>
      <c r="BS10" s="307"/>
      <c r="BT10" s="307"/>
      <c r="BU10" s="307"/>
      <c r="BV10" s="307"/>
      <c r="BW10" s="307"/>
      <c r="BX10" s="307"/>
      <c r="BY10" s="307"/>
      <c r="BZ10" s="307"/>
      <c r="CA10" s="307"/>
      <c r="CB10" s="307"/>
      <c r="CC10" s="307"/>
      <c r="CD10" s="307"/>
      <c r="CE10" s="307"/>
      <c r="CF10" s="307"/>
      <c r="CG10" s="307"/>
      <c r="CH10" s="307"/>
      <c r="CI10" s="307"/>
      <c r="CJ10" s="307"/>
      <c r="CK10" s="307"/>
      <c r="CL10" s="307"/>
      <c r="CM10" s="307"/>
      <c r="CN10" s="307"/>
      <c r="CO10" s="307"/>
      <c r="CP10" s="307"/>
      <c r="CQ10" s="307"/>
      <c r="CR10" s="307"/>
      <c r="CS10" s="307"/>
      <c r="CT10" s="307"/>
      <c r="CU10" s="307"/>
      <c r="CV10" s="307"/>
      <c r="CW10" s="307"/>
      <c r="CX10" s="307"/>
      <c r="CY10" s="307"/>
      <c r="CZ10" s="307"/>
      <c r="DA10" s="307"/>
      <c r="DB10" s="307"/>
      <c r="DC10" s="307"/>
      <c r="DD10" s="307"/>
      <c r="DE10" s="307"/>
      <c r="DF10" s="307"/>
      <c r="DG10" s="307"/>
      <c r="DH10" s="307"/>
      <c r="DI10" s="307"/>
      <c r="DJ10" s="307"/>
      <c r="DK10" s="307"/>
      <c r="DL10" s="307"/>
      <c r="DM10" s="307"/>
      <c r="DN10" s="307"/>
      <c r="DO10" s="307"/>
      <c r="DP10" s="307"/>
      <c r="DQ10" s="307"/>
      <c r="DR10" s="307"/>
      <c r="DS10" s="307"/>
      <c r="DT10" s="307"/>
      <c r="DU10" s="307"/>
      <c r="DV10" s="307"/>
      <c r="DW10" s="307"/>
      <c r="DX10" s="307"/>
      <c r="DY10" s="307"/>
      <c r="DZ10" s="307"/>
      <c r="EA10" s="307"/>
      <c r="EB10" s="307"/>
      <c r="EC10" s="307"/>
      <c r="ED10" s="307"/>
      <c r="EE10" s="307"/>
      <c r="EF10" s="307"/>
      <c r="EG10" s="307"/>
      <c r="EH10" s="307"/>
      <c r="EI10" s="307"/>
      <c r="EJ10" s="307"/>
      <c r="EK10" s="307"/>
      <c r="EL10" s="307"/>
      <c r="EM10" s="307"/>
      <c r="EN10" s="307"/>
      <c r="EO10" s="307"/>
      <c r="EP10" s="307"/>
      <c r="EQ10" s="307"/>
      <c r="ER10" s="307"/>
      <c r="ES10" s="307"/>
      <c r="ET10" s="307"/>
    </row>
    <row r="11" spans="1:150">
      <c r="A11" s="5" t="s">
        <v>248</v>
      </c>
      <c r="B11" s="11" t="s">
        <v>233</v>
      </c>
      <c r="C11" s="305"/>
      <c r="D11" s="305"/>
      <c r="E11" s="305"/>
      <c r="F11" s="305"/>
      <c r="G11" s="307"/>
      <c r="H11" s="307"/>
      <c r="I11" s="307"/>
      <c r="J11" s="307"/>
      <c r="K11" s="307"/>
      <c r="L11" s="307"/>
      <c r="M11" s="307"/>
      <c r="N11" s="307"/>
      <c r="O11" s="307"/>
      <c r="P11" s="307"/>
      <c r="Q11" s="307"/>
      <c r="R11" s="307"/>
      <c r="S11" s="307"/>
      <c r="T11" s="307"/>
      <c r="U11" s="307"/>
      <c r="V11" s="307"/>
      <c r="W11" s="307"/>
      <c r="X11" s="307"/>
      <c r="Y11" s="307"/>
      <c r="Z11" s="307"/>
      <c r="AA11" s="307"/>
      <c r="AB11" s="307"/>
      <c r="AC11" s="307"/>
      <c r="AD11" s="307"/>
      <c r="AE11" s="307"/>
      <c r="AF11" s="307"/>
      <c r="AG11" s="307"/>
      <c r="AH11" s="307"/>
      <c r="AI11" s="307"/>
      <c r="AJ11" s="307"/>
      <c r="AK11" s="307"/>
      <c r="AL11" s="307"/>
      <c r="AM11" s="307"/>
      <c r="AN11" s="307"/>
      <c r="AO11" s="307"/>
      <c r="AP11" s="307"/>
      <c r="AQ11" s="307"/>
      <c r="AR11" s="307"/>
      <c r="AS11" s="307"/>
      <c r="AT11" s="307"/>
      <c r="AU11" s="307"/>
      <c r="AV11" s="307"/>
      <c r="AW11" s="307"/>
      <c r="AX11" s="307"/>
      <c r="AY11" s="307"/>
      <c r="AZ11" s="307"/>
      <c r="BA11" s="307"/>
      <c r="BB11" s="307"/>
      <c r="BC11" s="307"/>
      <c r="BD11" s="307"/>
      <c r="BE11" s="307"/>
      <c r="BF11" s="307"/>
      <c r="BG11" s="307"/>
      <c r="BH11" s="307"/>
      <c r="BI11" s="307"/>
      <c r="BJ11" s="307"/>
      <c r="BK11" s="307"/>
      <c r="BL11" s="307"/>
      <c r="BM11" s="307"/>
      <c r="BN11" s="307"/>
      <c r="BO11" s="307"/>
      <c r="BP11" s="307"/>
      <c r="BQ11" s="307"/>
      <c r="BR11" s="307"/>
      <c r="BS11" s="307"/>
      <c r="BT11" s="307"/>
      <c r="BU11" s="307"/>
      <c r="BV11" s="307"/>
      <c r="BW11" s="307"/>
      <c r="BX11" s="307"/>
      <c r="BY11" s="307"/>
      <c r="BZ11" s="307"/>
      <c r="CA11" s="307"/>
      <c r="CB11" s="307"/>
      <c r="CC11" s="307"/>
      <c r="CD11" s="307"/>
      <c r="CE11" s="307"/>
      <c r="CF11" s="307"/>
      <c r="CG11" s="307"/>
      <c r="CH11" s="307"/>
      <c r="CI11" s="307"/>
      <c r="CJ11" s="307"/>
      <c r="CK11" s="307"/>
      <c r="CL11" s="307"/>
      <c r="CM11" s="307"/>
      <c r="CN11" s="307"/>
      <c r="CO11" s="307"/>
      <c r="CP11" s="307"/>
      <c r="CQ11" s="307"/>
      <c r="CR11" s="307"/>
      <c r="CS11" s="307"/>
      <c r="CT11" s="307"/>
      <c r="CU11" s="307"/>
      <c r="CV11" s="307"/>
      <c r="CW11" s="307"/>
      <c r="CX11" s="307"/>
      <c r="CY11" s="307"/>
      <c r="CZ11" s="307"/>
      <c r="DA11" s="307"/>
      <c r="DB11" s="307"/>
      <c r="DC11" s="307"/>
      <c r="DD11" s="307"/>
      <c r="DE11" s="307"/>
      <c r="DF11" s="307"/>
      <c r="DG11" s="307"/>
      <c r="DH11" s="307"/>
      <c r="DI11" s="307"/>
      <c r="DJ11" s="307"/>
      <c r="DK11" s="307"/>
      <c r="DL11" s="307"/>
      <c r="DM11" s="307"/>
      <c r="DN11" s="307"/>
      <c r="DO11" s="307"/>
      <c r="DP11" s="307"/>
      <c r="DQ11" s="307"/>
      <c r="DR11" s="307"/>
      <c r="DS11" s="307"/>
      <c r="DT11" s="307"/>
      <c r="DU11" s="307"/>
      <c r="DV11" s="307"/>
      <c r="DW11" s="307"/>
      <c r="DX11" s="307"/>
      <c r="DY11" s="307"/>
      <c r="DZ11" s="307"/>
      <c r="EA11" s="307"/>
      <c r="EB11" s="307"/>
      <c r="EC11" s="307"/>
      <c r="ED11" s="307"/>
      <c r="EE11" s="307"/>
      <c r="EF11" s="307"/>
      <c r="EG11" s="307"/>
      <c r="EH11" s="307"/>
      <c r="EI11" s="307"/>
      <c r="EJ11" s="307"/>
      <c r="EK11" s="307"/>
      <c r="EL11" s="307"/>
      <c r="EM11" s="307"/>
      <c r="EN11" s="307"/>
      <c r="EO11" s="307"/>
      <c r="EP11" s="307"/>
      <c r="EQ11" s="307"/>
      <c r="ER11" s="307"/>
      <c r="ES11" s="307"/>
      <c r="ET11" s="307"/>
    </row>
    <row r="12" spans="1:150">
      <c r="A12" s="5" t="s">
        <v>248</v>
      </c>
      <c r="B12" s="11" t="s">
        <v>234</v>
      </c>
      <c r="C12" s="305"/>
      <c r="D12" s="305"/>
      <c r="E12" s="305"/>
      <c r="F12" s="305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7"/>
      <c r="AI12" s="307"/>
      <c r="AJ12" s="307"/>
      <c r="AK12" s="307"/>
      <c r="AL12" s="307"/>
      <c r="AM12" s="307"/>
      <c r="AN12" s="307"/>
      <c r="AO12" s="307"/>
      <c r="AP12" s="307"/>
      <c r="AQ12" s="307"/>
      <c r="AR12" s="307"/>
      <c r="AS12" s="307"/>
      <c r="AT12" s="307"/>
      <c r="AU12" s="307"/>
      <c r="AV12" s="307"/>
      <c r="AW12" s="307"/>
      <c r="AX12" s="307"/>
      <c r="AY12" s="307"/>
      <c r="AZ12" s="307"/>
      <c r="BA12" s="307"/>
      <c r="BB12" s="307"/>
      <c r="BC12" s="307"/>
      <c r="BD12" s="307"/>
      <c r="BE12" s="307"/>
      <c r="BF12" s="307"/>
      <c r="BG12" s="307"/>
      <c r="BH12" s="307"/>
      <c r="BI12" s="307"/>
      <c r="BJ12" s="307"/>
      <c r="BK12" s="307"/>
      <c r="BL12" s="307"/>
      <c r="BM12" s="307"/>
      <c r="BN12" s="307"/>
      <c r="BO12" s="307"/>
      <c r="BP12" s="307"/>
      <c r="BQ12" s="307"/>
      <c r="BR12" s="307"/>
      <c r="BS12" s="307"/>
      <c r="BT12" s="307"/>
      <c r="BU12" s="307"/>
      <c r="BV12" s="307"/>
      <c r="BW12" s="307"/>
      <c r="BX12" s="307"/>
      <c r="BY12" s="307"/>
      <c r="BZ12" s="307"/>
      <c r="CA12" s="307"/>
      <c r="CB12" s="307"/>
      <c r="CC12" s="307"/>
      <c r="CD12" s="307"/>
      <c r="CE12" s="307"/>
      <c r="CF12" s="307"/>
      <c r="CG12" s="307"/>
      <c r="CH12" s="307"/>
      <c r="CI12" s="307"/>
      <c r="CJ12" s="307"/>
      <c r="CK12" s="307"/>
      <c r="CL12" s="307"/>
      <c r="CM12" s="307"/>
      <c r="CN12" s="307"/>
      <c r="CO12" s="307"/>
      <c r="CP12" s="307"/>
      <c r="CQ12" s="307"/>
      <c r="CR12" s="307"/>
      <c r="CS12" s="307"/>
      <c r="CT12" s="307"/>
      <c r="CU12" s="307"/>
      <c r="CV12" s="307"/>
      <c r="CW12" s="307"/>
      <c r="CX12" s="307"/>
      <c r="CY12" s="307"/>
      <c r="CZ12" s="307"/>
      <c r="DA12" s="307"/>
      <c r="DB12" s="307"/>
      <c r="DC12" s="307"/>
      <c r="DD12" s="307"/>
      <c r="DE12" s="307"/>
      <c r="DF12" s="307"/>
      <c r="DG12" s="307"/>
      <c r="DH12" s="307"/>
      <c r="DI12" s="307"/>
      <c r="DJ12" s="307"/>
      <c r="DK12" s="307"/>
      <c r="DL12" s="307"/>
      <c r="DM12" s="307"/>
      <c r="DN12" s="307"/>
      <c r="DO12" s="307"/>
      <c r="DP12" s="307"/>
      <c r="DQ12" s="307"/>
      <c r="DR12" s="307"/>
      <c r="DS12" s="307"/>
      <c r="DT12" s="307"/>
      <c r="DU12" s="307"/>
      <c r="DV12" s="307"/>
      <c r="DW12" s="307"/>
      <c r="DX12" s="307"/>
      <c r="DY12" s="307"/>
      <c r="DZ12" s="307"/>
      <c r="EA12" s="307"/>
      <c r="EB12" s="307"/>
      <c r="EC12" s="307"/>
      <c r="ED12" s="307"/>
      <c r="EE12" s="307"/>
      <c r="EF12" s="307"/>
      <c r="EG12" s="307"/>
      <c r="EH12" s="307"/>
      <c r="EI12" s="307"/>
      <c r="EJ12" s="307"/>
      <c r="EK12" s="307"/>
      <c r="EL12" s="307"/>
      <c r="EM12" s="307"/>
      <c r="EN12" s="307"/>
      <c r="EO12" s="307"/>
      <c r="EP12" s="307"/>
      <c r="EQ12" s="307"/>
      <c r="ER12" s="307"/>
      <c r="ES12" s="307"/>
      <c r="ET12" s="307"/>
    </row>
    <row r="13" spans="1:150">
      <c r="A13" s="5" t="s">
        <v>251</v>
      </c>
      <c r="B13" s="11" t="s">
        <v>236</v>
      </c>
      <c r="C13" s="305"/>
      <c r="D13" s="305"/>
      <c r="E13" s="305"/>
      <c r="F13" s="305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7"/>
      <c r="AE13" s="307"/>
      <c r="AF13" s="307"/>
      <c r="AG13" s="307"/>
      <c r="AH13" s="307"/>
      <c r="AI13" s="307"/>
      <c r="AJ13" s="307"/>
      <c r="AK13" s="307"/>
      <c r="AL13" s="307"/>
      <c r="AM13" s="307"/>
      <c r="AN13" s="307"/>
      <c r="AO13" s="307"/>
      <c r="AP13" s="307"/>
      <c r="AQ13" s="307"/>
      <c r="AR13" s="307"/>
      <c r="AS13" s="307"/>
      <c r="AT13" s="307"/>
      <c r="AU13" s="307"/>
      <c r="AV13" s="307"/>
      <c r="AW13" s="307"/>
      <c r="AX13" s="307"/>
      <c r="AY13" s="307"/>
      <c r="AZ13" s="307"/>
      <c r="BA13" s="307"/>
      <c r="BB13" s="307"/>
      <c r="BC13" s="307"/>
      <c r="BD13" s="307"/>
      <c r="BE13" s="307"/>
      <c r="BF13" s="307"/>
      <c r="BG13" s="307"/>
      <c r="BH13" s="307"/>
      <c r="BI13" s="307"/>
      <c r="BJ13" s="307"/>
      <c r="BK13" s="307"/>
      <c r="BL13" s="307"/>
      <c r="BM13" s="307"/>
      <c r="BN13" s="307"/>
      <c r="BO13" s="307"/>
      <c r="BP13" s="307"/>
      <c r="BQ13" s="307"/>
      <c r="BR13" s="307"/>
      <c r="BS13" s="307"/>
      <c r="BT13" s="307"/>
      <c r="BU13" s="307"/>
      <c r="BV13" s="307"/>
      <c r="BW13" s="307"/>
      <c r="BX13" s="307"/>
      <c r="BY13" s="307"/>
      <c r="BZ13" s="307"/>
      <c r="CA13" s="307"/>
      <c r="CB13" s="307"/>
      <c r="CC13" s="307"/>
      <c r="CD13" s="307"/>
      <c r="CE13" s="307"/>
      <c r="CF13" s="307"/>
      <c r="CG13" s="307"/>
      <c r="CH13" s="307"/>
      <c r="CI13" s="307"/>
      <c r="CJ13" s="307"/>
      <c r="CK13" s="307"/>
      <c r="CL13" s="307"/>
      <c r="CM13" s="307"/>
      <c r="CN13" s="307"/>
      <c r="CO13" s="307"/>
      <c r="CP13" s="307"/>
      <c r="CQ13" s="307"/>
      <c r="CR13" s="307"/>
      <c r="CS13" s="307"/>
      <c r="CT13" s="307"/>
      <c r="CU13" s="307"/>
      <c r="CV13" s="307"/>
      <c r="CW13" s="307"/>
      <c r="CX13" s="307"/>
      <c r="CY13" s="307"/>
      <c r="CZ13" s="307"/>
      <c r="DA13" s="307"/>
      <c r="DB13" s="307"/>
      <c r="DC13" s="307"/>
      <c r="DD13" s="307"/>
      <c r="DE13" s="307"/>
      <c r="DF13" s="307"/>
      <c r="DG13" s="307"/>
      <c r="DH13" s="307"/>
      <c r="DI13" s="307"/>
      <c r="DJ13" s="307"/>
      <c r="DK13" s="307"/>
      <c r="DL13" s="307"/>
      <c r="DM13" s="307"/>
      <c r="DN13" s="307"/>
      <c r="DO13" s="307"/>
      <c r="DP13" s="307"/>
      <c r="DQ13" s="307"/>
      <c r="DR13" s="307"/>
      <c r="DS13" s="307"/>
      <c r="DT13" s="307"/>
      <c r="DU13" s="307"/>
      <c r="DV13" s="307"/>
      <c r="DW13" s="307"/>
      <c r="DX13" s="307"/>
      <c r="DY13" s="307"/>
      <c r="DZ13" s="307"/>
      <c r="EA13" s="307"/>
      <c r="EB13" s="307"/>
      <c r="EC13" s="307"/>
      <c r="ED13" s="307"/>
      <c r="EE13" s="307"/>
      <c r="EF13" s="307"/>
      <c r="EG13" s="307"/>
      <c r="EH13" s="307"/>
      <c r="EI13" s="307"/>
      <c r="EJ13" s="307"/>
      <c r="EK13" s="307"/>
      <c r="EL13" s="307"/>
      <c r="EM13" s="307"/>
      <c r="EN13" s="307"/>
      <c r="EO13" s="307"/>
      <c r="EP13" s="307"/>
      <c r="EQ13" s="307"/>
      <c r="ER13" s="307"/>
      <c r="ES13" s="307"/>
      <c r="ET13" s="307"/>
    </row>
    <row r="14" spans="1:150">
      <c r="A14" s="5" t="s">
        <v>251</v>
      </c>
      <c r="B14" s="11" t="s">
        <v>237</v>
      </c>
      <c r="C14" s="305"/>
      <c r="D14" s="305"/>
      <c r="E14" s="305"/>
      <c r="F14" s="305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7"/>
      <c r="AL14" s="307"/>
      <c r="AM14" s="307"/>
      <c r="AN14" s="307"/>
      <c r="AO14" s="307"/>
      <c r="AP14" s="307"/>
      <c r="AQ14" s="307"/>
      <c r="AR14" s="307"/>
      <c r="AS14" s="307"/>
      <c r="AT14" s="307"/>
      <c r="AU14" s="307"/>
      <c r="AV14" s="307"/>
      <c r="AW14" s="307"/>
      <c r="AX14" s="307"/>
      <c r="AY14" s="307"/>
      <c r="AZ14" s="307"/>
      <c r="BA14" s="307"/>
      <c r="BB14" s="307"/>
      <c r="BC14" s="307"/>
      <c r="BD14" s="307"/>
      <c r="BE14" s="307"/>
      <c r="BF14" s="307"/>
      <c r="BG14" s="307"/>
      <c r="BH14" s="307"/>
      <c r="BI14" s="307"/>
      <c r="BJ14" s="307"/>
      <c r="BK14" s="307"/>
      <c r="BL14" s="307"/>
      <c r="BM14" s="307"/>
      <c r="BN14" s="307"/>
      <c r="BO14" s="307"/>
      <c r="BP14" s="307"/>
      <c r="BQ14" s="307"/>
      <c r="BR14" s="307"/>
      <c r="BS14" s="307"/>
      <c r="BT14" s="307"/>
      <c r="BU14" s="307"/>
      <c r="BV14" s="307"/>
      <c r="BW14" s="307"/>
      <c r="BX14" s="307"/>
      <c r="BY14" s="307"/>
      <c r="BZ14" s="307"/>
      <c r="CA14" s="307"/>
      <c r="CB14" s="307"/>
      <c r="CC14" s="307"/>
      <c r="CD14" s="307"/>
      <c r="CE14" s="307"/>
      <c r="CF14" s="307"/>
      <c r="CG14" s="307"/>
      <c r="CH14" s="307"/>
      <c r="CI14" s="307"/>
      <c r="CJ14" s="307"/>
      <c r="CK14" s="307"/>
      <c r="CL14" s="307"/>
      <c r="CM14" s="307"/>
      <c r="CN14" s="307"/>
      <c r="CO14" s="307"/>
      <c r="CP14" s="307"/>
      <c r="CQ14" s="307"/>
      <c r="CR14" s="307"/>
      <c r="CS14" s="307"/>
      <c r="CT14" s="307"/>
      <c r="CU14" s="307"/>
      <c r="CV14" s="307"/>
      <c r="CW14" s="307"/>
      <c r="CX14" s="307"/>
      <c r="CY14" s="307"/>
      <c r="CZ14" s="307"/>
      <c r="DA14" s="307"/>
      <c r="DB14" s="307"/>
      <c r="DC14" s="307"/>
      <c r="DD14" s="307"/>
      <c r="DE14" s="307"/>
      <c r="DF14" s="307"/>
      <c r="DG14" s="307"/>
      <c r="DH14" s="307"/>
      <c r="DI14" s="307"/>
      <c r="DJ14" s="307"/>
      <c r="DK14" s="307"/>
      <c r="DL14" s="307"/>
      <c r="DM14" s="307"/>
      <c r="DN14" s="307"/>
      <c r="DO14" s="307"/>
      <c r="DP14" s="307"/>
      <c r="DQ14" s="307"/>
      <c r="DR14" s="307"/>
      <c r="DS14" s="307"/>
      <c r="DT14" s="307"/>
      <c r="DU14" s="307"/>
      <c r="DV14" s="307"/>
      <c r="DW14" s="307"/>
      <c r="DX14" s="307"/>
      <c r="DY14" s="307"/>
      <c r="DZ14" s="307"/>
      <c r="EA14" s="307"/>
      <c r="EB14" s="307"/>
      <c r="EC14" s="307"/>
      <c r="ED14" s="307"/>
      <c r="EE14" s="307"/>
      <c r="EF14" s="307"/>
      <c r="EG14" s="307"/>
      <c r="EH14" s="307"/>
      <c r="EI14" s="307"/>
      <c r="EJ14" s="307"/>
      <c r="EK14" s="307"/>
      <c r="EL14" s="307"/>
      <c r="EM14" s="307"/>
      <c r="EN14" s="307"/>
      <c r="EO14" s="307"/>
      <c r="EP14" s="307"/>
      <c r="EQ14" s="307"/>
      <c r="ER14" s="307"/>
      <c r="ES14" s="307"/>
      <c r="ET14" s="307"/>
    </row>
    <row r="15" spans="1:150">
      <c r="A15" s="5" t="s">
        <v>251</v>
      </c>
      <c r="B15" s="11" t="s">
        <v>235</v>
      </c>
      <c r="C15" s="305"/>
      <c r="D15" s="305"/>
      <c r="E15" s="305"/>
      <c r="F15" s="305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07"/>
      <c r="AA15" s="307"/>
      <c r="AB15" s="307"/>
      <c r="AC15" s="307"/>
      <c r="AD15" s="307"/>
      <c r="AE15" s="307"/>
      <c r="AF15" s="307"/>
      <c r="AG15" s="307"/>
      <c r="AH15" s="307"/>
      <c r="AI15" s="307"/>
      <c r="AJ15" s="307"/>
      <c r="AK15" s="307"/>
      <c r="AL15" s="307"/>
      <c r="AM15" s="307"/>
      <c r="AN15" s="307"/>
      <c r="AO15" s="307"/>
      <c r="AP15" s="307"/>
      <c r="AQ15" s="307"/>
      <c r="AR15" s="307"/>
      <c r="AS15" s="307"/>
      <c r="AT15" s="307"/>
      <c r="AU15" s="307"/>
      <c r="AV15" s="307"/>
      <c r="AW15" s="307"/>
      <c r="AX15" s="307"/>
      <c r="AY15" s="307"/>
      <c r="AZ15" s="307"/>
      <c r="BA15" s="307"/>
      <c r="BB15" s="307"/>
      <c r="BC15" s="307"/>
      <c r="BD15" s="307"/>
      <c r="BE15" s="307"/>
      <c r="BF15" s="307"/>
      <c r="BG15" s="307"/>
      <c r="BH15" s="307"/>
      <c r="BI15" s="307"/>
      <c r="BJ15" s="307"/>
      <c r="BK15" s="307"/>
      <c r="BL15" s="307"/>
      <c r="BM15" s="307"/>
      <c r="BN15" s="307"/>
      <c r="BO15" s="307"/>
      <c r="BP15" s="307"/>
      <c r="BQ15" s="307"/>
      <c r="BR15" s="307"/>
      <c r="BS15" s="307"/>
      <c r="BT15" s="307"/>
      <c r="BU15" s="307"/>
      <c r="BV15" s="307"/>
      <c r="BW15" s="307"/>
      <c r="BX15" s="307"/>
      <c r="BY15" s="307"/>
      <c r="BZ15" s="307"/>
      <c r="CA15" s="307"/>
      <c r="CB15" s="307"/>
      <c r="CC15" s="307"/>
      <c r="CD15" s="307"/>
      <c r="CE15" s="307"/>
      <c r="CF15" s="307"/>
      <c r="CG15" s="307"/>
      <c r="CH15" s="307"/>
      <c r="CI15" s="307"/>
      <c r="CJ15" s="307"/>
      <c r="CK15" s="307"/>
      <c r="CL15" s="307"/>
      <c r="CM15" s="307"/>
      <c r="CN15" s="307"/>
      <c r="CO15" s="307"/>
      <c r="CP15" s="307"/>
      <c r="CQ15" s="307"/>
      <c r="CR15" s="307"/>
      <c r="CS15" s="307"/>
      <c r="CT15" s="307"/>
      <c r="CU15" s="307"/>
      <c r="CV15" s="307"/>
      <c r="CW15" s="307"/>
      <c r="CX15" s="307"/>
      <c r="CY15" s="307"/>
      <c r="CZ15" s="307"/>
      <c r="DA15" s="307"/>
      <c r="DB15" s="307"/>
      <c r="DC15" s="307"/>
      <c r="DD15" s="307"/>
      <c r="DE15" s="307"/>
      <c r="DF15" s="307"/>
      <c r="DG15" s="307"/>
      <c r="DH15" s="307"/>
      <c r="DI15" s="307"/>
      <c r="DJ15" s="307"/>
      <c r="DK15" s="307"/>
      <c r="DL15" s="307"/>
      <c r="DM15" s="307"/>
      <c r="DN15" s="307"/>
      <c r="DO15" s="307"/>
      <c r="DP15" s="307"/>
      <c r="DQ15" s="307"/>
      <c r="DR15" s="307"/>
      <c r="DS15" s="307"/>
      <c r="DT15" s="307"/>
      <c r="DU15" s="307"/>
      <c r="DV15" s="307"/>
      <c r="DW15" s="307"/>
      <c r="DX15" s="307"/>
      <c r="DY15" s="307"/>
      <c r="DZ15" s="307"/>
      <c r="EA15" s="307"/>
      <c r="EB15" s="307"/>
      <c r="EC15" s="307"/>
      <c r="ED15" s="307"/>
      <c r="EE15" s="307"/>
      <c r="EF15" s="307"/>
      <c r="EG15" s="307"/>
      <c r="EH15" s="307"/>
      <c r="EI15" s="307"/>
      <c r="EJ15" s="307"/>
      <c r="EK15" s="307"/>
      <c r="EL15" s="307"/>
      <c r="EM15" s="307"/>
      <c r="EN15" s="307"/>
      <c r="EO15" s="307"/>
      <c r="EP15" s="307"/>
      <c r="EQ15" s="307"/>
      <c r="ER15" s="307"/>
      <c r="ES15" s="307"/>
      <c r="ET15" s="307"/>
    </row>
    <row r="16" spans="1:150" ht="23.25">
      <c r="A16" s="5" t="s">
        <v>253</v>
      </c>
      <c r="B16" s="245" t="s">
        <v>239</v>
      </c>
      <c r="C16" s="305"/>
      <c r="D16" s="305">
        <v>5000</v>
      </c>
      <c r="E16" s="305"/>
      <c r="F16" s="305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07"/>
      <c r="U16" s="307"/>
      <c r="V16" s="307"/>
      <c r="W16" s="307"/>
      <c r="X16" s="307"/>
      <c r="Y16" s="307"/>
      <c r="Z16" s="307"/>
      <c r="AA16" s="307"/>
      <c r="AB16" s="307"/>
      <c r="AC16" s="307"/>
      <c r="AD16" s="307"/>
      <c r="AE16" s="307"/>
      <c r="AF16" s="307"/>
      <c r="AG16" s="307"/>
      <c r="AH16" s="307"/>
      <c r="AI16" s="307"/>
      <c r="AJ16" s="307"/>
      <c r="AK16" s="307"/>
      <c r="AL16" s="307"/>
      <c r="AM16" s="307"/>
      <c r="AN16" s="307"/>
      <c r="AO16" s="307"/>
      <c r="AP16" s="307"/>
      <c r="AQ16" s="307"/>
      <c r="AR16" s="307"/>
      <c r="AS16" s="307"/>
      <c r="AT16" s="307"/>
      <c r="AU16" s="307"/>
      <c r="AV16" s="307"/>
      <c r="AW16" s="307"/>
      <c r="AX16" s="307"/>
      <c r="AY16" s="307"/>
      <c r="AZ16" s="307"/>
      <c r="BA16" s="307"/>
      <c r="BB16" s="307"/>
      <c r="BC16" s="307"/>
      <c r="BD16" s="307"/>
      <c r="BE16" s="307"/>
      <c r="BF16" s="307"/>
      <c r="BG16" s="307"/>
      <c r="BH16" s="307"/>
      <c r="BI16" s="307"/>
      <c r="BJ16" s="307"/>
      <c r="BK16" s="307"/>
      <c r="BL16" s="307"/>
      <c r="BM16" s="307"/>
      <c r="BN16" s="307"/>
      <c r="BO16" s="307"/>
      <c r="BP16" s="307"/>
      <c r="BQ16" s="307"/>
      <c r="BR16" s="307"/>
      <c r="BS16" s="307"/>
      <c r="BT16" s="307"/>
      <c r="BU16" s="307"/>
      <c r="BV16" s="307"/>
      <c r="BW16" s="307"/>
      <c r="BX16" s="307"/>
      <c r="BY16" s="307"/>
      <c r="BZ16" s="307"/>
      <c r="CA16" s="307"/>
      <c r="CB16" s="307"/>
      <c r="CC16" s="307"/>
      <c r="CD16" s="307"/>
      <c r="CE16" s="307"/>
      <c r="CF16" s="307"/>
      <c r="CG16" s="307"/>
      <c r="CH16" s="307"/>
      <c r="CI16" s="307"/>
      <c r="CJ16" s="307"/>
      <c r="CK16" s="307"/>
      <c r="CL16" s="307"/>
      <c r="CM16" s="307"/>
      <c r="CN16" s="307"/>
      <c r="CO16" s="307"/>
      <c r="CP16" s="307"/>
      <c r="CQ16" s="307"/>
      <c r="CR16" s="307"/>
      <c r="CS16" s="307"/>
      <c r="CT16" s="307"/>
      <c r="CU16" s="307"/>
      <c r="CV16" s="307"/>
      <c r="CW16" s="307"/>
      <c r="CX16" s="307"/>
      <c r="CY16" s="307"/>
      <c r="CZ16" s="307"/>
      <c r="DA16" s="307"/>
      <c r="DB16" s="307"/>
      <c r="DC16" s="307"/>
      <c r="DD16" s="307"/>
      <c r="DE16" s="307"/>
      <c r="DF16" s="307"/>
      <c r="DG16" s="307"/>
      <c r="DH16" s="307"/>
      <c r="DI16" s="307"/>
      <c r="DJ16" s="307"/>
      <c r="DK16" s="307"/>
      <c r="DL16" s="307"/>
      <c r="DM16" s="307"/>
      <c r="DN16" s="307"/>
      <c r="DO16" s="307"/>
      <c r="DP16" s="307"/>
      <c r="DQ16" s="307"/>
      <c r="DR16" s="307"/>
      <c r="DS16" s="307"/>
      <c r="DT16" s="307"/>
      <c r="DU16" s="307"/>
      <c r="DV16" s="307"/>
      <c r="DW16" s="307"/>
      <c r="DX16" s="307"/>
      <c r="DY16" s="307"/>
      <c r="DZ16" s="307"/>
      <c r="EA16" s="307"/>
      <c r="EB16" s="307"/>
      <c r="EC16" s="307"/>
      <c r="ED16" s="307"/>
      <c r="EE16" s="307"/>
      <c r="EF16" s="307"/>
      <c r="EG16" s="307"/>
      <c r="EH16" s="307"/>
      <c r="EI16" s="307"/>
      <c r="EJ16" s="307"/>
      <c r="EK16" s="307"/>
      <c r="EL16" s="307"/>
      <c r="EM16" s="307"/>
      <c r="EN16" s="307"/>
      <c r="EO16" s="307"/>
      <c r="EP16" s="307"/>
      <c r="EQ16" s="307"/>
      <c r="ER16" s="307"/>
      <c r="ES16" s="307"/>
      <c r="ET16" s="307"/>
    </row>
    <row r="17" spans="1:150">
      <c r="A17" s="5" t="s">
        <v>255</v>
      </c>
      <c r="B17" s="11" t="s">
        <v>238</v>
      </c>
      <c r="C17" s="305"/>
      <c r="D17" s="305"/>
      <c r="E17" s="305"/>
      <c r="F17" s="305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307"/>
      <c r="T17" s="307"/>
      <c r="U17" s="307"/>
      <c r="V17" s="307"/>
      <c r="W17" s="307"/>
      <c r="X17" s="307"/>
      <c r="Y17" s="307"/>
      <c r="Z17" s="307"/>
      <c r="AA17" s="307"/>
      <c r="AB17" s="307"/>
      <c r="AC17" s="307"/>
      <c r="AD17" s="307"/>
      <c r="AE17" s="307"/>
      <c r="AF17" s="307"/>
      <c r="AG17" s="307"/>
      <c r="AH17" s="307"/>
      <c r="AI17" s="307"/>
      <c r="AJ17" s="307"/>
      <c r="AK17" s="307"/>
      <c r="AL17" s="307"/>
      <c r="AM17" s="307"/>
      <c r="AN17" s="307"/>
      <c r="AO17" s="307"/>
      <c r="AP17" s="307"/>
      <c r="AQ17" s="307"/>
      <c r="AR17" s="307"/>
      <c r="AS17" s="307"/>
      <c r="AT17" s="307"/>
      <c r="AU17" s="307"/>
      <c r="AV17" s="307"/>
      <c r="AW17" s="307"/>
      <c r="AX17" s="307"/>
      <c r="AY17" s="307"/>
      <c r="AZ17" s="307"/>
      <c r="BA17" s="307"/>
      <c r="BB17" s="307"/>
      <c r="BC17" s="307"/>
      <c r="BD17" s="307"/>
      <c r="BE17" s="307"/>
      <c r="BF17" s="307"/>
      <c r="BG17" s="307"/>
      <c r="BH17" s="307"/>
      <c r="BI17" s="307"/>
      <c r="BJ17" s="307"/>
      <c r="BK17" s="307"/>
      <c r="BL17" s="307"/>
      <c r="BM17" s="307"/>
      <c r="BN17" s="307"/>
      <c r="BO17" s="307"/>
      <c r="BP17" s="307"/>
      <c r="BQ17" s="307"/>
      <c r="BR17" s="307"/>
      <c r="BS17" s="307"/>
      <c r="BT17" s="307"/>
      <c r="BU17" s="307"/>
      <c r="BV17" s="307"/>
      <c r="BW17" s="307"/>
      <c r="BX17" s="307"/>
      <c r="BY17" s="307"/>
      <c r="BZ17" s="307"/>
      <c r="CA17" s="307"/>
      <c r="CB17" s="307"/>
      <c r="CC17" s="307"/>
      <c r="CD17" s="307"/>
      <c r="CE17" s="307"/>
      <c r="CF17" s="307"/>
      <c r="CG17" s="307"/>
      <c r="CH17" s="307"/>
      <c r="CI17" s="307"/>
      <c r="CJ17" s="307"/>
      <c r="CK17" s="307"/>
      <c r="CL17" s="307"/>
      <c r="CM17" s="307"/>
      <c r="CN17" s="307"/>
      <c r="CO17" s="307"/>
      <c r="CP17" s="307"/>
      <c r="CQ17" s="307"/>
      <c r="CR17" s="307"/>
      <c r="CS17" s="307"/>
      <c r="CT17" s="307"/>
      <c r="CU17" s="307"/>
      <c r="CV17" s="307"/>
      <c r="CW17" s="307"/>
      <c r="CX17" s="307"/>
      <c r="CY17" s="307"/>
      <c r="CZ17" s="307"/>
      <c r="DA17" s="307"/>
      <c r="DB17" s="307"/>
      <c r="DC17" s="307"/>
      <c r="DD17" s="307"/>
      <c r="DE17" s="307"/>
      <c r="DF17" s="307"/>
      <c r="DG17" s="307"/>
      <c r="DH17" s="307"/>
      <c r="DI17" s="307"/>
      <c r="DJ17" s="307"/>
      <c r="DK17" s="307"/>
      <c r="DL17" s="307"/>
      <c r="DM17" s="307"/>
      <c r="DN17" s="307"/>
      <c r="DO17" s="307"/>
      <c r="DP17" s="307"/>
      <c r="DQ17" s="307"/>
      <c r="DR17" s="307"/>
      <c r="DS17" s="307"/>
      <c r="DT17" s="307"/>
      <c r="DU17" s="307"/>
      <c r="DV17" s="307"/>
      <c r="DW17" s="307"/>
      <c r="DX17" s="307"/>
      <c r="DY17" s="307"/>
      <c r="DZ17" s="307"/>
      <c r="EA17" s="307"/>
      <c r="EB17" s="307"/>
      <c r="EC17" s="307"/>
      <c r="ED17" s="307"/>
      <c r="EE17" s="307"/>
      <c r="EF17" s="307"/>
      <c r="EG17" s="307"/>
      <c r="EH17" s="307"/>
      <c r="EI17" s="307"/>
      <c r="EJ17" s="307"/>
      <c r="EK17" s="307"/>
      <c r="EL17" s="307"/>
      <c r="EM17" s="307"/>
      <c r="EN17" s="307"/>
      <c r="EO17" s="307"/>
      <c r="EP17" s="307"/>
      <c r="EQ17" s="307"/>
      <c r="ER17" s="307"/>
      <c r="ES17" s="307"/>
      <c r="ET17" s="307"/>
    </row>
    <row r="18" spans="1:150">
      <c r="A18" s="259" t="s">
        <v>258</v>
      </c>
      <c r="B18" s="11" t="s">
        <v>240</v>
      </c>
      <c r="C18" s="305"/>
      <c r="D18" s="305"/>
      <c r="E18" s="305"/>
      <c r="F18" s="305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07"/>
      <c r="S18" s="307"/>
      <c r="T18" s="307"/>
      <c r="U18" s="307"/>
      <c r="V18" s="307"/>
      <c r="W18" s="307"/>
      <c r="X18" s="307"/>
      <c r="Y18" s="307"/>
      <c r="Z18" s="307"/>
      <c r="AA18" s="307"/>
      <c r="AB18" s="307"/>
      <c r="AC18" s="307"/>
      <c r="AD18" s="307"/>
      <c r="AE18" s="307"/>
      <c r="AF18" s="307"/>
      <c r="AG18" s="307"/>
      <c r="AH18" s="307"/>
      <c r="AI18" s="307"/>
      <c r="AJ18" s="307"/>
      <c r="AK18" s="307"/>
      <c r="AL18" s="307"/>
      <c r="AM18" s="307"/>
      <c r="AN18" s="307"/>
      <c r="AO18" s="307"/>
      <c r="AP18" s="307"/>
      <c r="AQ18" s="307"/>
      <c r="AR18" s="307"/>
      <c r="AS18" s="307"/>
      <c r="AT18" s="307"/>
      <c r="AU18" s="307"/>
      <c r="AV18" s="307"/>
      <c r="AW18" s="307"/>
      <c r="AX18" s="307"/>
      <c r="AY18" s="307"/>
      <c r="AZ18" s="307"/>
      <c r="BA18" s="307"/>
      <c r="BB18" s="307"/>
      <c r="BC18" s="307"/>
      <c r="BD18" s="307"/>
      <c r="BE18" s="307"/>
      <c r="BF18" s="307"/>
      <c r="BG18" s="307"/>
      <c r="BH18" s="307"/>
      <c r="BI18" s="307"/>
      <c r="BJ18" s="307"/>
      <c r="BK18" s="307"/>
      <c r="BL18" s="307"/>
      <c r="BM18" s="307"/>
      <c r="BN18" s="307"/>
      <c r="BO18" s="307"/>
      <c r="BP18" s="307"/>
      <c r="BQ18" s="307"/>
      <c r="BR18" s="307"/>
      <c r="BS18" s="307"/>
      <c r="BT18" s="307"/>
      <c r="BU18" s="307"/>
      <c r="BV18" s="307"/>
      <c r="BW18" s="307"/>
      <c r="BX18" s="307"/>
      <c r="BY18" s="307"/>
      <c r="BZ18" s="307"/>
      <c r="CA18" s="307"/>
      <c r="CB18" s="307"/>
      <c r="CC18" s="307"/>
      <c r="CD18" s="307"/>
      <c r="CE18" s="307"/>
      <c r="CF18" s="307"/>
      <c r="CG18" s="307"/>
      <c r="CH18" s="307"/>
      <c r="CI18" s="307"/>
      <c r="CJ18" s="307"/>
      <c r="CK18" s="307"/>
      <c r="CL18" s="307"/>
      <c r="CM18" s="307"/>
      <c r="CN18" s="307"/>
      <c r="CO18" s="307"/>
      <c r="CP18" s="307"/>
      <c r="CQ18" s="307"/>
      <c r="CR18" s="307"/>
      <c r="CS18" s="307"/>
      <c r="CT18" s="307"/>
      <c r="CU18" s="307"/>
      <c r="CV18" s="307"/>
      <c r="CW18" s="307"/>
      <c r="CX18" s="307"/>
      <c r="CY18" s="307"/>
      <c r="CZ18" s="307"/>
      <c r="DA18" s="307"/>
      <c r="DB18" s="307"/>
      <c r="DC18" s="307"/>
      <c r="DD18" s="307"/>
      <c r="DE18" s="307"/>
      <c r="DF18" s="307"/>
      <c r="DG18" s="307"/>
      <c r="DH18" s="307"/>
      <c r="DI18" s="307"/>
      <c r="DJ18" s="307"/>
      <c r="DK18" s="307"/>
      <c r="DL18" s="307"/>
      <c r="DM18" s="307"/>
      <c r="DN18" s="307"/>
      <c r="DO18" s="307"/>
      <c r="DP18" s="307"/>
      <c r="DQ18" s="307"/>
      <c r="DR18" s="307"/>
      <c r="DS18" s="307"/>
      <c r="DT18" s="307"/>
      <c r="DU18" s="307"/>
      <c r="DV18" s="307"/>
      <c r="DW18" s="307"/>
      <c r="DX18" s="307"/>
      <c r="DY18" s="307"/>
      <c r="DZ18" s="307"/>
      <c r="EA18" s="307"/>
      <c r="EB18" s="307"/>
      <c r="EC18" s="307"/>
      <c r="ED18" s="307"/>
      <c r="EE18" s="307"/>
      <c r="EF18" s="307"/>
      <c r="EG18" s="307"/>
      <c r="EH18" s="307"/>
      <c r="EI18" s="307"/>
      <c r="EJ18" s="307"/>
      <c r="EK18" s="307"/>
      <c r="EL18" s="307"/>
      <c r="EM18" s="307"/>
      <c r="EN18" s="307"/>
      <c r="EO18" s="307"/>
      <c r="EP18" s="307"/>
      <c r="EQ18" s="307"/>
      <c r="ER18" s="307"/>
      <c r="ES18" s="307"/>
      <c r="ET18" s="307"/>
    </row>
    <row r="19" spans="1:150">
      <c r="A19" s="259" t="s">
        <v>258</v>
      </c>
      <c r="B19" s="11" t="s">
        <v>240</v>
      </c>
      <c r="C19" s="306"/>
      <c r="D19" s="306"/>
      <c r="E19" s="306"/>
      <c r="F19" s="306"/>
      <c r="G19" s="307"/>
      <c r="H19" s="307"/>
      <c r="I19" s="307"/>
      <c r="J19" s="307"/>
      <c r="K19" s="307"/>
      <c r="L19" s="307"/>
      <c r="M19" s="307"/>
      <c r="N19" s="307"/>
      <c r="O19" s="307"/>
      <c r="P19" s="307"/>
      <c r="Q19" s="307"/>
      <c r="R19" s="307"/>
      <c r="S19" s="307"/>
      <c r="T19" s="307"/>
      <c r="U19" s="307"/>
      <c r="V19" s="307"/>
      <c r="W19" s="307"/>
      <c r="X19" s="307"/>
      <c r="Y19" s="307"/>
      <c r="Z19" s="307"/>
      <c r="AA19" s="307"/>
      <c r="AB19" s="307"/>
      <c r="AC19" s="307"/>
      <c r="AD19" s="307"/>
      <c r="AE19" s="307"/>
      <c r="AF19" s="307"/>
      <c r="AG19" s="307"/>
      <c r="AH19" s="307"/>
      <c r="AI19" s="307"/>
      <c r="AJ19" s="307"/>
      <c r="AK19" s="307"/>
      <c r="AL19" s="307"/>
      <c r="AM19" s="307"/>
      <c r="AN19" s="307"/>
      <c r="AO19" s="307"/>
      <c r="AP19" s="307"/>
      <c r="AQ19" s="307"/>
      <c r="AR19" s="307"/>
      <c r="AS19" s="307"/>
      <c r="AT19" s="307"/>
      <c r="AU19" s="307"/>
      <c r="AV19" s="307"/>
      <c r="AW19" s="307"/>
      <c r="AX19" s="307"/>
      <c r="AY19" s="307"/>
      <c r="AZ19" s="307"/>
      <c r="BA19" s="307"/>
      <c r="BB19" s="307"/>
      <c r="BC19" s="307"/>
      <c r="BD19" s="307"/>
      <c r="BE19" s="307"/>
      <c r="BF19" s="307"/>
      <c r="BG19" s="307"/>
      <c r="BH19" s="307"/>
      <c r="BI19" s="307"/>
      <c r="BJ19" s="307"/>
      <c r="BK19" s="307"/>
      <c r="BL19" s="307"/>
      <c r="BM19" s="307"/>
      <c r="BN19" s="307"/>
      <c r="BO19" s="307"/>
      <c r="BP19" s="307"/>
      <c r="BQ19" s="307"/>
      <c r="BR19" s="307"/>
      <c r="BS19" s="307"/>
      <c r="BT19" s="307"/>
      <c r="BU19" s="307"/>
      <c r="BV19" s="307"/>
      <c r="BW19" s="307"/>
      <c r="BX19" s="307"/>
      <c r="BY19" s="307"/>
      <c r="BZ19" s="307"/>
      <c r="CA19" s="307"/>
      <c r="CB19" s="307"/>
      <c r="CC19" s="307"/>
      <c r="CD19" s="307"/>
      <c r="CE19" s="307"/>
      <c r="CF19" s="307"/>
      <c r="CG19" s="307"/>
      <c r="CH19" s="307"/>
      <c r="CI19" s="307"/>
      <c r="CJ19" s="307"/>
      <c r="CK19" s="307"/>
      <c r="CL19" s="307"/>
      <c r="CM19" s="307"/>
      <c r="CN19" s="307"/>
      <c r="CO19" s="307"/>
      <c r="CP19" s="307"/>
      <c r="CQ19" s="307"/>
      <c r="CR19" s="307"/>
      <c r="CS19" s="307"/>
      <c r="CT19" s="307"/>
      <c r="CU19" s="307"/>
      <c r="CV19" s="307"/>
      <c r="CW19" s="307"/>
      <c r="CX19" s="307"/>
      <c r="CY19" s="307"/>
      <c r="CZ19" s="307"/>
      <c r="DA19" s="307"/>
      <c r="DB19" s="307"/>
      <c r="DC19" s="307"/>
      <c r="DD19" s="307"/>
      <c r="DE19" s="307"/>
      <c r="DF19" s="307"/>
      <c r="DG19" s="307"/>
      <c r="DH19" s="307"/>
      <c r="DI19" s="307"/>
      <c r="DJ19" s="307"/>
      <c r="DK19" s="307"/>
      <c r="DL19" s="307"/>
      <c r="DM19" s="307"/>
      <c r="DN19" s="307"/>
      <c r="DO19" s="307"/>
      <c r="DP19" s="307"/>
      <c r="DQ19" s="307"/>
      <c r="DR19" s="307"/>
      <c r="DS19" s="307"/>
      <c r="DT19" s="307"/>
      <c r="DU19" s="307"/>
      <c r="DV19" s="307"/>
      <c r="DW19" s="307"/>
      <c r="DX19" s="307"/>
      <c r="DY19" s="307"/>
      <c r="DZ19" s="307"/>
      <c r="EA19" s="307"/>
      <c r="EB19" s="307"/>
      <c r="EC19" s="307"/>
      <c r="ED19" s="307"/>
      <c r="EE19" s="307"/>
      <c r="EF19" s="307"/>
      <c r="EG19" s="307"/>
      <c r="EH19" s="307"/>
      <c r="EI19" s="307"/>
      <c r="EJ19" s="307"/>
      <c r="EK19" s="307"/>
      <c r="EL19" s="307"/>
      <c r="EM19" s="307"/>
      <c r="EN19" s="307"/>
      <c r="EO19" s="307"/>
      <c r="EP19" s="307"/>
      <c r="EQ19" s="307"/>
      <c r="ER19" s="307"/>
      <c r="ES19" s="307"/>
      <c r="ET19" s="307"/>
    </row>
    <row r="20" spans="1:150">
      <c r="A20" s="246">
        <v>2</v>
      </c>
      <c r="B20" s="247" t="s">
        <v>2</v>
      </c>
      <c r="C20" s="250">
        <f>C21+C22</f>
        <v>20000</v>
      </c>
      <c r="D20" s="250">
        <f>D21+D22</f>
        <v>25600</v>
      </c>
      <c r="E20" s="250">
        <f>E21+E22</f>
        <v>25088</v>
      </c>
      <c r="F20" s="250">
        <f>F21+F22</f>
        <v>24586.239999999998</v>
      </c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307"/>
      <c r="AP20" s="307"/>
      <c r="AQ20" s="307"/>
      <c r="AR20" s="307"/>
      <c r="AS20" s="307"/>
      <c r="AT20" s="307"/>
      <c r="AU20" s="307"/>
      <c r="AV20" s="307"/>
      <c r="AW20" s="307"/>
      <c r="AX20" s="307"/>
      <c r="AY20" s="307"/>
      <c r="AZ20" s="307"/>
      <c r="BA20" s="307"/>
      <c r="BB20" s="307"/>
      <c r="BC20" s="307"/>
      <c r="BD20" s="307"/>
      <c r="BE20" s="307"/>
      <c r="BF20" s="307"/>
      <c r="BG20" s="307"/>
      <c r="BH20" s="307"/>
      <c r="BI20" s="307"/>
      <c r="BJ20" s="307"/>
      <c r="BK20" s="307"/>
      <c r="BL20" s="307"/>
      <c r="BM20" s="307"/>
      <c r="BN20" s="307"/>
      <c r="BO20" s="307"/>
      <c r="BP20" s="307"/>
      <c r="BQ20" s="307"/>
      <c r="BR20" s="307"/>
      <c r="BS20" s="307"/>
      <c r="BT20" s="307"/>
      <c r="BU20" s="307"/>
      <c r="BV20" s="307"/>
      <c r="BW20" s="307"/>
      <c r="BX20" s="307"/>
      <c r="BY20" s="307"/>
      <c r="BZ20" s="307"/>
      <c r="CA20" s="307"/>
      <c r="CB20" s="307"/>
      <c r="CC20" s="307"/>
      <c r="CD20" s="307"/>
      <c r="CE20" s="307"/>
      <c r="CF20" s="307"/>
      <c r="CG20" s="307"/>
      <c r="CH20" s="307"/>
      <c r="CI20" s="307"/>
      <c r="CJ20" s="307"/>
      <c r="CK20" s="307"/>
      <c r="CL20" s="307"/>
      <c r="CM20" s="307"/>
      <c r="CN20" s="307"/>
      <c r="CO20" s="307"/>
      <c r="CP20" s="307"/>
      <c r="CQ20" s="307"/>
      <c r="CR20" s="307"/>
      <c r="CS20" s="307"/>
      <c r="CT20" s="307"/>
      <c r="CU20" s="307"/>
      <c r="CV20" s="307"/>
      <c r="CW20" s="307"/>
      <c r="CX20" s="307"/>
      <c r="CY20" s="307"/>
      <c r="CZ20" s="307"/>
      <c r="DA20" s="307"/>
      <c r="DB20" s="307"/>
      <c r="DC20" s="307"/>
      <c r="DD20" s="307"/>
      <c r="DE20" s="307"/>
      <c r="DF20" s="307"/>
      <c r="DG20" s="307"/>
      <c r="DH20" s="307"/>
      <c r="DI20" s="307"/>
      <c r="DJ20" s="307"/>
      <c r="DK20" s="307"/>
      <c r="DL20" s="307"/>
      <c r="DM20" s="307"/>
      <c r="DN20" s="307"/>
      <c r="DO20" s="307"/>
      <c r="DP20" s="307"/>
      <c r="DQ20" s="307"/>
      <c r="DR20" s="307"/>
      <c r="DS20" s="307"/>
      <c r="DT20" s="307"/>
      <c r="DU20" s="307"/>
      <c r="DV20" s="307"/>
      <c r="DW20" s="307"/>
      <c r="DX20" s="307"/>
      <c r="DY20" s="307"/>
      <c r="DZ20" s="307"/>
      <c r="EA20" s="307"/>
      <c r="EB20" s="307"/>
      <c r="EC20" s="307"/>
      <c r="ED20" s="307"/>
      <c r="EE20" s="307"/>
      <c r="EF20" s="307"/>
      <c r="EG20" s="307"/>
      <c r="EH20" s="307"/>
      <c r="EI20" s="307"/>
      <c r="EJ20" s="307"/>
      <c r="EK20" s="307"/>
      <c r="EL20" s="307"/>
      <c r="EM20" s="307"/>
      <c r="EN20" s="307"/>
      <c r="EO20" s="307"/>
      <c r="EP20" s="307"/>
      <c r="EQ20" s="307"/>
      <c r="ER20" s="307"/>
      <c r="ES20" s="307"/>
      <c r="ET20" s="307"/>
    </row>
    <row r="21" spans="1:150">
      <c r="A21" s="340" t="s">
        <v>229</v>
      </c>
      <c r="B21" s="341"/>
      <c r="C21" s="295">
        <f>'Evolución Presupuestaria'!I32</f>
        <v>20000</v>
      </c>
      <c r="D21" s="295">
        <f>C20*0.98</f>
        <v>19600</v>
      </c>
      <c r="E21" s="295">
        <f>D20*0.98</f>
        <v>25088</v>
      </c>
      <c r="F21" s="295">
        <f>E20*0.98</f>
        <v>24586.239999999998</v>
      </c>
      <c r="G21" s="307" t="s">
        <v>267</v>
      </c>
      <c r="H21" s="307"/>
      <c r="I21" s="307"/>
      <c r="J21" s="307"/>
      <c r="K21" s="307"/>
      <c r="L21" s="307"/>
      <c r="M21" s="307"/>
      <c r="N21" s="307"/>
      <c r="O21" s="307"/>
      <c r="P21" s="307"/>
      <c r="Q21" s="307"/>
      <c r="R21" s="307"/>
      <c r="S21" s="307"/>
      <c r="T21" s="307"/>
      <c r="U21" s="307"/>
      <c r="V21" s="307"/>
      <c r="W21" s="307"/>
      <c r="X21" s="307"/>
      <c r="Y21" s="307"/>
      <c r="Z21" s="307"/>
      <c r="AA21" s="307"/>
      <c r="AB21" s="307"/>
      <c r="AC21" s="307"/>
      <c r="AD21" s="307"/>
      <c r="AE21" s="307"/>
      <c r="AF21" s="307"/>
      <c r="AG21" s="307"/>
      <c r="AH21" s="307"/>
      <c r="AI21" s="307"/>
      <c r="AJ21" s="307"/>
      <c r="AK21" s="307"/>
      <c r="AL21" s="307"/>
      <c r="AM21" s="307"/>
      <c r="AN21" s="307"/>
      <c r="AO21" s="307"/>
      <c r="AP21" s="307"/>
      <c r="AQ21" s="307"/>
      <c r="AR21" s="307"/>
      <c r="AS21" s="307"/>
      <c r="AT21" s="307"/>
      <c r="AU21" s="307"/>
      <c r="AV21" s="307"/>
      <c r="AW21" s="307"/>
      <c r="AX21" s="307"/>
      <c r="AY21" s="307"/>
      <c r="AZ21" s="307"/>
      <c r="BA21" s="307"/>
      <c r="BB21" s="307"/>
      <c r="BC21" s="307"/>
      <c r="BD21" s="307"/>
      <c r="BE21" s="307"/>
      <c r="BF21" s="307"/>
      <c r="BG21" s="307"/>
      <c r="BH21" s="307"/>
      <c r="BI21" s="307"/>
      <c r="BJ21" s="307"/>
      <c r="BK21" s="307"/>
      <c r="BL21" s="307"/>
      <c r="BM21" s="307"/>
      <c r="BN21" s="307"/>
      <c r="BO21" s="307"/>
      <c r="BP21" s="307"/>
      <c r="BQ21" s="307"/>
      <c r="BR21" s="307"/>
      <c r="BS21" s="307"/>
      <c r="BT21" s="307"/>
      <c r="BU21" s="307"/>
      <c r="BV21" s="307"/>
      <c r="BW21" s="307"/>
      <c r="BX21" s="307"/>
      <c r="BY21" s="307"/>
      <c r="BZ21" s="307"/>
      <c r="CA21" s="307"/>
      <c r="CB21" s="307"/>
      <c r="CC21" s="307"/>
      <c r="CD21" s="307"/>
      <c r="CE21" s="307"/>
      <c r="CF21" s="307"/>
      <c r="CG21" s="307"/>
      <c r="CH21" s="307"/>
      <c r="CI21" s="307"/>
      <c r="CJ21" s="307"/>
      <c r="CK21" s="307"/>
      <c r="CL21" s="307"/>
      <c r="CM21" s="307"/>
      <c r="CN21" s="307"/>
      <c r="CO21" s="307"/>
      <c r="CP21" s="307"/>
      <c r="CQ21" s="307"/>
      <c r="CR21" s="307"/>
      <c r="CS21" s="307"/>
      <c r="CT21" s="307"/>
      <c r="CU21" s="307"/>
      <c r="CV21" s="307"/>
      <c r="CW21" s="307"/>
      <c r="CX21" s="307"/>
      <c r="CY21" s="307"/>
      <c r="CZ21" s="307"/>
      <c r="DA21" s="307"/>
      <c r="DB21" s="307"/>
      <c r="DC21" s="307"/>
      <c r="DD21" s="307"/>
      <c r="DE21" s="307"/>
      <c r="DF21" s="307"/>
      <c r="DG21" s="307"/>
      <c r="DH21" s="307"/>
      <c r="DI21" s="307"/>
      <c r="DJ21" s="307"/>
      <c r="DK21" s="307"/>
      <c r="DL21" s="307"/>
      <c r="DM21" s="307"/>
      <c r="DN21" s="307"/>
      <c r="DO21" s="307"/>
      <c r="DP21" s="307"/>
      <c r="DQ21" s="307"/>
      <c r="DR21" s="307"/>
      <c r="DS21" s="307"/>
      <c r="DT21" s="307"/>
      <c r="DU21" s="307"/>
      <c r="DV21" s="307"/>
      <c r="DW21" s="307"/>
      <c r="DX21" s="307"/>
      <c r="DY21" s="307"/>
      <c r="DZ21" s="307"/>
      <c r="EA21" s="307"/>
      <c r="EB21" s="307"/>
      <c r="EC21" s="307"/>
      <c r="ED21" s="307"/>
      <c r="EE21" s="307"/>
      <c r="EF21" s="307"/>
      <c r="EG21" s="307"/>
      <c r="EH21" s="307"/>
      <c r="EI21" s="307"/>
      <c r="EJ21" s="307"/>
      <c r="EK21" s="307"/>
      <c r="EL21" s="307"/>
      <c r="EM21" s="307"/>
      <c r="EN21" s="307"/>
      <c r="EO21" s="307"/>
      <c r="EP21" s="307"/>
      <c r="EQ21" s="307"/>
      <c r="ER21" s="307"/>
      <c r="ES21" s="307"/>
      <c r="ET21" s="307"/>
    </row>
    <row r="22" spans="1:150">
      <c r="A22" s="342" t="s">
        <v>230</v>
      </c>
      <c r="B22" s="343"/>
      <c r="C22" s="249">
        <f>SUM(C23:C27)</f>
        <v>0</v>
      </c>
      <c r="D22" s="249">
        <f>SUM(D23:D27)</f>
        <v>6000</v>
      </c>
      <c r="E22" s="249">
        <f>SUM(E23:E27)</f>
        <v>0</v>
      </c>
      <c r="F22" s="249">
        <f>SUM(F23:F27)</f>
        <v>0</v>
      </c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  <c r="X22" s="307"/>
      <c r="Y22" s="307"/>
      <c r="Z22" s="307"/>
      <c r="AA22" s="307"/>
      <c r="AB22" s="307"/>
      <c r="AC22" s="307"/>
      <c r="AD22" s="307"/>
      <c r="AE22" s="307"/>
      <c r="AF22" s="307"/>
      <c r="AG22" s="307"/>
      <c r="AH22" s="307"/>
      <c r="AI22" s="307"/>
      <c r="AJ22" s="307"/>
      <c r="AK22" s="307"/>
      <c r="AL22" s="307"/>
      <c r="AM22" s="307"/>
      <c r="AN22" s="307"/>
      <c r="AO22" s="307"/>
      <c r="AP22" s="307"/>
      <c r="AQ22" s="307"/>
      <c r="AR22" s="307"/>
      <c r="AS22" s="307"/>
      <c r="AT22" s="307"/>
      <c r="AU22" s="307"/>
      <c r="AV22" s="307"/>
      <c r="AW22" s="307"/>
      <c r="AX22" s="307"/>
      <c r="AY22" s="307"/>
      <c r="AZ22" s="307"/>
      <c r="BA22" s="307"/>
      <c r="BB22" s="307"/>
      <c r="BC22" s="307"/>
      <c r="BD22" s="307"/>
      <c r="BE22" s="307"/>
      <c r="BF22" s="307"/>
      <c r="BG22" s="307"/>
      <c r="BH22" s="307"/>
      <c r="BI22" s="307"/>
      <c r="BJ22" s="307"/>
      <c r="BK22" s="307"/>
      <c r="BL22" s="307"/>
      <c r="BM22" s="307"/>
      <c r="BN22" s="307"/>
      <c r="BO22" s="307"/>
      <c r="BP22" s="307"/>
      <c r="BQ22" s="307"/>
      <c r="BR22" s="307"/>
      <c r="BS22" s="307"/>
      <c r="BT22" s="307"/>
      <c r="BU22" s="307"/>
      <c r="BV22" s="307"/>
      <c r="BW22" s="307"/>
      <c r="BX22" s="307"/>
      <c r="BY22" s="307"/>
      <c r="BZ22" s="307"/>
      <c r="CA22" s="307"/>
      <c r="CB22" s="307"/>
      <c r="CC22" s="307"/>
      <c r="CD22" s="307"/>
      <c r="CE22" s="307"/>
      <c r="CF22" s="307"/>
      <c r="CG22" s="307"/>
      <c r="CH22" s="307"/>
      <c r="CI22" s="307"/>
      <c r="CJ22" s="307"/>
      <c r="CK22" s="307"/>
      <c r="CL22" s="307"/>
      <c r="CM22" s="307"/>
      <c r="CN22" s="307"/>
      <c r="CO22" s="307"/>
      <c r="CP22" s="307"/>
      <c r="CQ22" s="307"/>
      <c r="CR22" s="307"/>
      <c r="CS22" s="307"/>
      <c r="CT22" s="307"/>
      <c r="CU22" s="307"/>
      <c r="CV22" s="307"/>
      <c r="CW22" s="307"/>
      <c r="CX22" s="307"/>
      <c r="CY22" s="307"/>
      <c r="CZ22" s="307"/>
      <c r="DA22" s="307"/>
      <c r="DB22" s="307"/>
      <c r="DC22" s="307"/>
      <c r="DD22" s="307"/>
      <c r="DE22" s="307"/>
      <c r="DF22" s="307"/>
      <c r="DG22" s="307"/>
      <c r="DH22" s="307"/>
      <c r="DI22" s="307"/>
      <c r="DJ22" s="307"/>
      <c r="DK22" s="307"/>
      <c r="DL22" s="307"/>
      <c r="DM22" s="307"/>
      <c r="DN22" s="307"/>
      <c r="DO22" s="307"/>
      <c r="DP22" s="307"/>
      <c r="DQ22" s="307"/>
      <c r="DR22" s="307"/>
      <c r="DS22" s="307"/>
      <c r="DT22" s="307"/>
      <c r="DU22" s="307"/>
      <c r="DV22" s="307"/>
      <c r="DW22" s="307"/>
      <c r="DX22" s="307"/>
      <c r="DY22" s="307"/>
      <c r="DZ22" s="307"/>
      <c r="EA22" s="307"/>
      <c r="EB22" s="307"/>
      <c r="EC22" s="307"/>
      <c r="ED22" s="307"/>
      <c r="EE22" s="307"/>
      <c r="EF22" s="307"/>
      <c r="EG22" s="307"/>
      <c r="EH22" s="307"/>
      <c r="EI22" s="307"/>
      <c r="EJ22" s="307"/>
      <c r="EK22" s="307"/>
      <c r="EL22" s="307"/>
      <c r="EM22" s="307"/>
      <c r="EN22" s="307"/>
      <c r="EO22" s="307"/>
      <c r="EP22" s="307"/>
      <c r="EQ22" s="307"/>
      <c r="ER22" s="307"/>
      <c r="ES22" s="307"/>
      <c r="ET22" s="307"/>
    </row>
    <row r="23" spans="1:150">
      <c r="A23" s="5" t="s">
        <v>248</v>
      </c>
      <c r="B23" s="11" t="s">
        <v>241</v>
      </c>
      <c r="C23" s="304"/>
      <c r="D23" s="304">
        <v>1000</v>
      </c>
      <c r="E23" s="304"/>
      <c r="F23" s="304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307"/>
      <c r="AP23" s="307"/>
      <c r="AQ23" s="307"/>
      <c r="AR23" s="307"/>
      <c r="AS23" s="307"/>
      <c r="AT23" s="307"/>
      <c r="AU23" s="307"/>
      <c r="AV23" s="307"/>
      <c r="AW23" s="307"/>
      <c r="AX23" s="307"/>
      <c r="AY23" s="307"/>
      <c r="AZ23" s="307"/>
      <c r="BA23" s="307"/>
      <c r="BB23" s="307"/>
      <c r="BC23" s="307"/>
      <c r="BD23" s="307"/>
      <c r="BE23" s="307"/>
      <c r="BF23" s="307"/>
      <c r="BG23" s="307"/>
      <c r="BH23" s="307"/>
      <c r="BI23" s="307"/>
      <c r="BJ23" s="307"/>
      <c r="BK23" s="307"/>
      <c r="BL23" s="307"/>
      <c r="BM23" s="307"/>
      <c r="BN23" s="307"/>
      <c r="BO23" s="307"/>
      <c r="BP23" s="307"/>
      <c r="BQ23" s="307"/>
      <c r="BR23" s="307"/>
      <c r="BS23" s="307"/>
      <c r="BT23" s="307"/>
      <c r="BU23" s="307"/>
      <c r="BV23" s="307"/>
      <c r="BW23" s="307"/>
      <c r="BX23" s="307"/>
      <c r="BY23" s="307"/>
      <c r="BZ23" s="307"/>
      <c r="CA23" s="307"/>
      <c r="CB23" s="307"/>
      <c r="CC23" s="307"/>
      <c r="CD23" s="307"/>
      <c r="CE23" s="307"/>
      <c r="CF23" s="307"/>
      <c r="CG23" s="307"/>
      <c r="CH23" s="307"/>
      <c r="CI23" s="307"/>
      <c r="CJ23" s="307"/>
      <c r="CK23" s="307"/>
      <c r="CL23" s="307"/>
      <c r="CM23" s="307"/>
      <c r="CN23" s="307"/>
      <c r="CO23" s="307"/>
      <c r="CP23" s="307"/>
      <c r="CQ23" s="307"/>
      <c r="CR23" s="307"/>
      <c r="CS23" s="307"/>
      <c r="CT23" s="307"/>
      <c r="CU23" s="307"/>
      <c r="CV23" s="307"/>
      <c r="CW23" s="307"/>
      <c r="CX23" s="307"/>
      <c r="CY23" s="307"/>
      <c r="CZ23" s="307"/>
      <c r="DA23" s="307"/>
      <c r="DB23" s="307"/>
      <c r="DC23" s="307"/>
      <c r="DD23" s="307"/>
      <c r="DE23" s="307"/>
      <c r="DF23" s="307"/>
      <c r="DG23" s="307"/>
      <c r="DH23" s="307"/>
      <c r="DI23" s="307"/>
      <c r="DJ23" s="307"/>
      <c r="DK23" s="307"/>
      <c r="DL23" s="307"/>
      <c r="DM23" s="307"/>
      <c r="DN23" s="307"/>
      <c r="DO23" s="307"/>
      <c r="DP23" s="307"/>
      <c r="DQ23" s="307"/>
      <c r="DR23" s="307"/>
      <c r="DS23" s="307"/>
      <c r="DT23" s="307"/>
      <c r="DU23" s="307"/>
      <c r="DV23" s="307"/>
      <c r="DW23" s="307"/>
      <c r="DX23" s="307"/>
      <c r="DY23" s="307"/>
      <c r="DZ23" s="307"/>
      <c r="EA23" s="307"/>
      <c r="EB23" s="307"/>
      <c r="EC23" s="307"/>
      <c r="ED23" s="307"/>
      <c r="EE23" s="307"/>
      <c r="EF23" s="307"/>
      <c r="EG23" s="307"/>
      <c r="EH23" s="307"/>
      <c r="EI23" s="307"/>
      <c r="EJ23" s="307"/>
      <c r="EK23" s="307"/>
      <c r="EL23" s="307"/>
      <c r="EM23" s="307"/>
      <c r="EN23" s="307"/>
      <c r="EO23" s="307"/>
      <c r="EP23" s="307"/>
      <c r="EQ23" s="307"/>
      <c r="ER23" s="307"/>
      <c r="ES23" s="307"/>
      <c r="ET23" s="307"/>
    </row>
    <row r="24" spans="1:150">
      <c r="A24" s="5" t="s">
        <v>251</v>
      </c>
      <c r="B24" s="11" t="s">
        <v>242</v>
      </c>
      <c r="C24" s="305"/>
      <c r="D24" s="305"/>
      <c r="E24" s="305"/>
      <c r="F24" s="305"/>
      <c r="G24" s="307"/>
      <c r="H24" s="307"/>
      <c r="I24" s="307"/>
      <c r="J24" s="307"/>
      <c r="K24" s="307"/>
      <c r="L24" s="307"/>
      <c r="M24" s="307"/>
      <c r="N24" s="307"/>
      <c r="O24" s="307"/>
      <c r="P24" s="307"/>
      <c r="Q24" s="307"/>
      <c r="R24" s="307"/>
      <c r="S24" s="307"/>
      <c r="T24" s="307"/>
      <c r="U24" s="307"/>
      <c r="V24" s="307"/>
      <c r="W24" s="307"/>
      <c r="X24" s="307"/>
      <c r="Y24" s="307"/>
      <c r="Z24" s="307"/>
      <c r="AA24" s="307"/>
      <c r="AB24" s="307"/>
      <c r="AC24" s="307"/>
      <c r="AD24" s="307"/>
      <c r="AE24" s="307"/>
      <c r="AF24" s="307"/>
      <c r="AG24" s="307"/>
      <c r="AH24" s="307"/>
      <c r="AI24" s="307"/>
      <c r="AJ24" s="307"/>
      <c r="AK24" s="307"/>
      <c r="AL24" s="307"/>
      <c r="AM24" s="307"/>
      <c r="AN24" s="307"/>
      <c r="AO24" s="307"/>
      <c r="AP24" s="307"/>
      <c r="AQ24" s="307"/>
      <c r="AR24" s="307"/>
      <c r="AS24" s="307"/>
      <c r="AT24" s="307"/>
      <c r="AU24" s="307"/>
      <c r="AV24" s="307"/>
      <c r="AW24" s="307"/>
      <c r="AX24" s="307"/>
      <c r="AY24" s="307"/>
      <c r="AZ24" s="307"/>
      <c r="BA24" s="307"/>
      <c r="BB24" s="307"/>
      <c r="BC24" s="307"/>
      <c r="BD24" s="307"/>
      <c r="BE24" s="307"/>
      <c r="BF24" s="307"/>
      <c r="BG24" s="307"/>
      <c r="BH24" s="307"/>
      <c r="BI24" s="307"/>
      <c r="BJ24" s="307"/>
      <c r="BK24" s="307"/>
      <c r="BL24" s="307"/>
      <c r="BM24" s="307"/>
      <c r="BN24" s="307"/>
      <c r="BO24" s="307"/>
      <c r="BP24" s="307"/>
      <c r="BQ24" s="307"/>
      <c r="BR24" s="307"/>
      <c r="BS24" s="307"/>
      <c r="BT24" s="307"/>
      <c r="BU24" s="307"/>
      <c r="BV24" s="307"/>
      <c r="BW24" s="307"/>
      <c r="BX24" s="307"/>
      <c r="BY24" s="307"/>
      <c r="BZ24" s="307"/>
      <c r="CA24" s="307"/>
      <c r="CB24" s="307"/>
      <c r="CC24" s="307"/>
      <c r="CD24" s="307"/>
      <c r="CE24" s="307"/>
      <c r="CF24" s="307"/>
      <c r="CG24" s="307"/>
      <c r="CH24" s="307"/>
      <c r="CI24" s="307"/>
      <c r="CJ24" s="307"/>
      <c r="CK24" s="307"/>
      <c r="CL24" s="307"/>
      <c r="CM24" s="307"/>
      <c r="CN24" s="307"/>
      <c r="CO24" s="307"/>
      <c r="CP24" s="307"/>
      <c r="CQ24" s="307"/>
      <c r="CR24" s="307"/>
      <c r="CS24" s="307"/>
      <c r="CT24" s="307"/>
      <c r="CU24" s="307"/>
      <c r="CV24" s="307"/>
      <c r="CW24" s="307"/>
      <c r="CX24" s="307"/>
      <c r="CY24" s="307"/>
      <c r="CZ24" s="307"/>
      <c r="DA24" s="307"/>
      <c r="DB24" s="307"/>
      <c r="DC24" s="307"/>
      <c r="DD24" s="307"/>
      <c r="DE24" s="307"/>
      <c r="DF24" s="307"/>
      <c r="DG24" s="307"/>
      <c r="DH24" s="307"/>
      <c r="DI24" s="307"/>
      <c r="DJ24" s="307"/>
      <c r="DK24" s="307"/>
      <c r="DL24" s="307"/>
      <c r="DM24" s="307"/>
      <c r="DN24" s="307"/>
      <c r="DO24" s="307"/>
      <c r="DP24" s="307"/>
      <c r="DQ24" s="307"/>
      <c r="DR24" s="307"/>
      <c r="DS24" s="307"/>
      <c r="DT24" s="307"/>
      <c r="DU24" s="307"/>
      <c r="DV24" s="307"/>
      <c r="DW24" s="307"/>
      <c r="DX24" s="307"/>
      <c r="DY24" s="307"/>
      <c r="DZ24" s="307"/>
      <c r="EA24" s="307"/>
      <c r="EB24" s="307"/>
      <c r="EC24" s="307"/>
      <c r="ED24" s="307"/>
      <c r="EE24" s="307"/>
      <c r="EF24" s="307"/>
      <c r="EG24" s="307"/>
      <c r="EH24" s="307"/>
      <c r="EI24" s="307"/>
      <c r="EJ24" s="307"/>
      <c r="EK24" s="307"/>
      <c r="EL24" s="307"/>
      <c r="EM24" s="307"/>
      <c r="EN24" s="307"/>
      <c r="EO24" s="307"/>
      <c r="EP24" s="307"/>
      <c r="EQ24" s="307"/>
      <c r="ER24" s="307"/>
      <c r="ES24" s="307"/>
      <c r="ET24" s="307"/>
    </row>
    <row r="25" spans="1:150" ht="23.25">
      <c r="A25" s="5" t="s">
        <v>253</v>
      </c>
      <c r="B25" s="245" t="s">
        <v>239</v>
      </c>
      <c r="C25" s="305"/>
      <c r="D25" s="305"/>
      <c r="E25" s="305"/>
      <c r="F25" s="305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7"/>
      <c r="AD25" s="307"/>
      <c r="AE25" s="307"/>
      <c r="AF25" s="307"/>
      <c r="AG25" s="307"/>
      <c r="AH25" s="307"/>
      <c r="AI25" s="307"/>
      <c r="AJ25" s="307"/>
      <c r="AK25" s="307"/>
      <c r="AL25" s="307"/>
      <c r="AM25" s="307"/>
      <c r="AN25" s="307"/>
      <c r="AO25" s="307"/>
      <c r="AP25" s="307"/>
      <c r="AQ25" s="307"/>
      <c r="AR25" s="307"/>
      <c r="AS25" s="307"/>
      <c r="AT25" s="307"/>
      <c r="AU25" s="307"/>
      <c r="AV25" s="307"/>
      <c r="AW25" s="307"/>
      <c r="AX25" s="307"/>
      <c r="AY25" s="307"/>
      <c r="AZ25" s="307"/>
      <c r="BA25" s="307"/>
      <c r="BB25" s="307"/>
      <c r="BC25" s="307"/>
      <c r="BD25" s="307"/>
      <c r="BE25" s="307"/>
      <c r="BF25" s="307"/>
      <c r="BG25" s="307"/>
      <c r="BH25" s="307"/>
      <c r="BI25" s="307"/>
      <c r="BJ25" s="307"/>
      <c r="BK25" s="307"/>
      <c r="BL25" s="307"/>
      <c r="BM25" s="307"/>
      <c r="BN25" s="307"/>
      <c r="BO25" s="307"/>
      <c r="BP25" s="307"/>
      <c r="BQ25" s="307"/>
      <c r="BR25" s="307"/>
      <c r="BS25" s="307"/>
      <c r="BT25" s="307"/>
      <c r="BU25" s="307"/>
      <c r="BV25" s="307"/>
      <c r="BW25" s="307"/>
      <c r="BX25" s="307"/>
      <c r="BY25" s="307"/>
      <c r="BZ25" s="307"/>
      <c r="CA25" s="307"/>
      <c r="CB25" s="307"/>
      <c r="CC25" s="307"/>
      <c r="CD25" s="307"/>
      <c r="CE25" s="307"/>
      <c r="CF25" s="307"/>
      <c r="CG25" s="307"/>
      <c r="CH25" s="307"/>
      <c r="CI25" s="307"/>
      <c r="CJ25" s="307"/>
      <c r="CK25" s="307"/>
      <c r="CL25" s="307"/>
      <c r="CM25" s="307"/>
      <c r="CN25" s="307"/>
      <c r="CO25" s="307"/>
      <c r="CP25" s="307"/>
      <c r="CQ25" s="307"/>
      <c r="CR25" s="307"/>
      <c r="CS25" s="307"/>
      <c r="CT25" s="307"/>
      <c r="CU25" s="307"/>
      <c r="CV25" s="307"/>
      <c r="CW25" s="307"/>
      <c r="CX25" s="307"/>
      <c r="CY25" s="307"/>
      <c r="CZ25" s="307"/>
      <c r="DA25" s="307"/>
      <c r="DB25" s="307"/>
      <c r="DC25" s="307"/>
      <c r="DD25" s="307"/>
      <c r="DE25" s="307"/>
      <c r="DF25" s="307"/>
      <c r="DG25" s="307"/>
      <c r="DH25" s="307"/>
      <c r="DI25" s="307"/>
      <c r="DJ25" s="307"/>
      <c r="DK25" s="307"/>
      <c r="DL25" s="307"/>
      <c r="DM25" s="307"/>
      <c r="DN25" s="307"/>
      <c r="DO25" s="307"/>
      <c r="DP25" s="307"/>
      <c r="DQ25" s="307"/>
      <c r="DR25" s="307"/>
      <c r="DS25" s="307"/>
      <c r="DT25" s="307"/>
      <c r="DU25" s="307"/>
      <c r="DV25" s="307"/>
      <c r="DW25" s="307"/>
      <c r="DX25" s="307"/>
      <c r="DY25" s="307"/>
      <c r="DZ25" s="307"/>
      <c r="EA25" s="307"/>
      <c r="EB25" s="307"/>
      <c r="EC25" s="307"/>
      <c r="ED25" s="307"/>
      <c r="EE25" s="307"/>
      <c r="EF25" s="307"/>
      <c r="EG25" s="307"/>
      <c r="EH25" s="307"/>
      <c r="EI25" s="307"/>
      <c r="EJ25" s="307"/>
      <c r="EK25" s="307"/>
      <c r="EL25" s="307"/>
      <c r="EM25" s="307"/>
      <c r="EN25" s="307"/>
      <c r="EO25" s="307"/>
      <c r="EP25" s="307"/>
      <c r="EQ25" s="307"/>
      <c r="ER25" s="307"/>
      <c r="ES25" s="307"/>
      <c r="ET25" s="307"/>
    </row>
    <row r="26" spans="1:150">
      <c r="A26" s="5" t="s">
        <v>255</v>
      </c>
      <c r="B26" s="11" t="s">
        <v>238</v>
      </c>
      <c r="C26" s="305"/>
      <c r="D26" s="305">
        <v>5000</v>
      </c>
      <c r="E26" s="305"/>
      <c r="F26" s="305"/>
      <c r="G26" s="307"/>
      <c r="H26" s="307"/>
      <c r="I26" s="307"/>
      <c r="J26" s="307"/>
      <c r="K26" s="307"/>
      <c r="L26" s="307"/>
      <c r="M26" s="307"/>
      <c r="N26" s="307"/>
      <c r="O26" s="307"/>
      <c r="P26" s="307"/>
      <c r="Q26" s="307"/>
      <c r="R26" s="307"/>
      <c r="S26" s="307"/>
      <c r="T26" s="307"/>
      <c r="U26" s="307"/>
      <c r="V26" s="307"/>
      <c r="W26" s="307"/>
      <c r="X26" s="307"/>
      <c r="Y26" s="307"/>
      <c r="Z26" s="307"/>
      <c r="AA26" s="307"/>
      <c r="AB26" s="307"/>
      <c r="AC26" s="307"/>
      <c r="AD26" s="307"/>
      <c r="AE26" s="307"/>
      <c r="AF26" s="307"/>
      <c r="AG26" s="307"/>
      <c r="AH26" s="307"/>
      <c r="AI26" s="307"/>
      <c r="AJ26" s="307"/>
      <c r="AK26" s="307"/>
      <c r="AL26" s="307"/>
      <c r="AM26" s="307"/>
      <c r="AN26" s="307"/>
      <c r="AO26" s="307"/>
      <c r="AP26" s="307"/>
      <c r="AQ26" s="307"/>
      <c r="AR26" s="307"/>
      <c r="AS26" s="307"/>
      <c r="AT26" s="307"/>
      <c r="AU26" s="307"/>
      <c r="AV26" s="307"/>
      <c r="AW26" s="307"/>
      <c r="AX26" s="307"/>
      <c r="AY26" s="307"/>
      <c r="AZ26" s="307"/>
      <c r="BA26" s="307"/>
      <c r="BB26" s="307"/>
      <c r="BC26" s="307"/>
      <c r="BD26" s="307"/>
      <c r="BE26" s="307"/>
      <c r="BF26" s="307"/>
      <c r="BG26" s="307"/>
      <c r="BH26" s="307"/>
      <c r="BI26" s="307"/>
      <c r="BJ26" s="307"/>
      <c r="BK26" s="307"/>
      <c r="BL26" s="307"/>
      <c r="BM26" s="307"/>
      <c r="BN26" s="307"/>
      <c r="BO26" s="307"/>
      <c r="BP26" s="307"/>
      <c r="BQ26" s="307"/>
      <c r="BR26" s="307"/>
      <c r="BS26" s="307"/>
      <c r="BT26" s="307"/>
      <c r="BU26" s="307"/>
      <c r="BV26" s="307"/>
      <c r="BW26" s="307"/>
      <c r="BX26" s="307"/>
      <c r="BY26" s="307"/>
      <c r="BZ26" s="307"/>
      <c r="CA26" s="307"/>
      <c r="CB26" s="307"/>
      <c r="CC26" s="307"/>
      <c r="CD26" s="307"/>
      <c r="CE26" s="307"/>
      <c r="CF26" s="307"/>
      <c r="CG26" s="307"/>
      <c r="CH26" s="307"/>
      <c r="CI26" s="307"/>
      <c r="CJ26" s="307"/>
      <c r="CK26" s="307"/>
      <c r="CL26" s="307"/>
      <c r="CM26" s="307"/>
      <c r="CN26" s="307"/>
      <c r="CO26" s="307"/>
      <c r="CP26" s="307"/>
      <c r="CQ26" s="307"/>
      <c r="CR26" s="307"/>
      <c r="CS26" s="307"/>
      <c r="CT26" s="307"/>
      <c r="CU26" s="307"/>
      <c r="CV26" s="307"/>
      <c r="CW26" s="307"/>
      <c r="CX26" s="307"/>
      <c r="CY26" s="307"/>
      <c r="CZ26" s="307"/>
      <c r="DA26" s="307"/>
      <c r="DB26" s="307"/>
      <c r="DC26" s="307"/>
      <c r="DD26" s="307"/>
      <c r="DE26" s="307"/>
      <c r="DF26" s="307"/>
      <c r="DG26" s="307"/>
      <c r="DH26" s="307"/>
      <c r="DI26" s="307"/>
      <c r="DJ26" s="307"/>
      <c r="DK26" s="307"/>
      <c r="DL26" s="307"/>
      <c r="DM26" s="307"/>
      <c r="DN26" s="307"/>
      <c r="DO26" s="307"/>
      <c r="DP26" s="307"/>
      <c r="DQ26" s="307"/>
      <c r="DR26" s="307"/>
      <c r="DS26" s="307"/>
      <c r="DT26" s="307"/>
      <c r="DU26" s="307"/>
      <c r="DV26" s="307"/>
      <c r="DW26" s="307"/>
      <c r="DX26" s="307"/>
      <c r="DY26" s="307"/>
      <c r="DZ26" s="307"/>
      <c r="EA26" s="307"/>
      <c r="EB26" s="307"/>
      <c r="EC26" s="307"/>
      <c r="ED26" s="307"/>
      <c r="EE26" s="307"/>
      <c r="EF26" s="307"/>
      <c r="EG26" s="307"/>
      <c r="EH26" s="307"/>
      <c r="EI26" s="307"/>
      <c r="EJ26" s="307"/>
      <c r="EK26" s="307"/>
      <c r="EL26" s="307"/>
      <c r="EM26" s="307"/>
      <c r="EN26" s="307"/>
      <c r="EO26" s="307"/>
      <c r="EP26" s="307"/>
      <c r="EQ26" s="307"/>
      <c r="ER26" s="307"/>
      <c r="ES26" s="307"/>
      <c r="ET26" s="307"/>
    </row>
    <row r="27" spans="1:150">
      <c r="A27" s="259" t="s">
        <v>258</v>
      </c>
      <c r="B27" s="11" t="s">
        <v>240</v>
      </c>
      <c r="C27" s="306"/>
      <c r="D27" s="306"/>
      <c r="E27" s="306"/>
      <c r="F27" s="306"/>
      <c r="G27" s="307"/>
      <c r="H27" s="307"/>
      <c r="I27" s="307"/>
      <c r="J27" s="307"/>
      <c r="K27" s="307"/>
      <c r="L27" s="307"/>
      <c r="M27" s="307"/>
      <c r="N27" s="307"/>
      <c r="O27" s="307"/>
      <c r="P27" s="307"/>
      <c r="Q27" s="307"/>
      <c r="R27" s="307"/>
      <c r="S27" s="307"/>
      <c r="T27" s="307"/>
      <c r="U27" s="307"/>
      <c r="V27" s="307"/>
      <c r="W27" s="307"/>
      <c r="X27" s="307"/>
      <c r="Y27" s="307"/>
      <c r="Z27" s="307"/>
      <c r="AA27" s="307"/>
      <c r="AB27" s="307"/>
      <c r="AC27" s="307"/>
      <c r="AD27" s="307"/>
      <c r="AE27" s="307"/>
      <c r="AF27" s="307"/>
      <c r="AG27" s="307"/>
      <c r="AH27" s="307"/>
      <c r="AI27" s="307"/>
      <c r="AJ27" s="307"/>
      <c r="AK27" s="307"/>
      <c r="AL27" s="307"/>
      <c r="AM27" s="307"/>
      <c r="AN27" s="307"/>
      <c r="AO27" s="307"/>
      <c r="AP27" s="307"/>
      <c r="AQ27" s="307"/>
      <c r="AR27" s="307"/>
      <c r="AS27" s="307"/>
      <c r="AT27" s="307"/>
      <c r="AU27" s="307"/>
      <c r="AV27" s="307"/>
      <c r="AW27" s="307"/>
      <c r="AX27" s="307"/>
      <c r="AY27" s="307"/>
      <c r="AZ27" s="307"/>
      <c r="BA27" s="307"/>
      <c r="BB27" s="307"/>
      <c r="BC27" s="307"/>
      <c r="BD27" s="307"/>
      <c r="BE27" s="307"/>
      <c r="BF27" s="307"/>
      <c r="BG27" s="307"/>
      <c r="BH27" s="307"/>
      <c r="BI27" s="307"/>
      <c r="BJ27" s="307"/>
      <c r="BK27" s="307"/>
      <c r="BL27" s="307"/>
      <c r="BM27" s="307"/>
      <c r="BN27" s="307"/>
      <c r="BO27" s="307"/>
      <c r="BP27" s="307"/>
      <c r="BQ27" s="307"/>
      <c r="BR27" s="307"/>
      <c r="BS27" s="307"/>
      <c r="BT27" s="307"/>
      <c r="BU27" s="307"/>
      <c r="BV27" s="307"/>
      <c r="BW27" s="307"/>
      <c r="BX27" s="307"/>
      <c r="BY27" s="307"/>
      <c r="BZ27" s="307"/>
      <c r="CA27" s="307"/>
      <c r="CB27" s="307"/>
      <c r="CC27" s="307"/>
      <c r="CD27" s="307"/>
      <c r="CE27" s="307"/>
      <c r="CF27" s="307"/>
      <c r="CG27" s="307"/>
      <c r="CH27" s="307"/>
      <c r="CI27" s="307"/>
      <c r="CJ27" s="307"/>
      <c r="CK27" s="307"/>
      <c r="CL27" s="307"/>
      <c r="CM27" s="307"/>
      <c r="CN27" s="307"/>
      <c r="CO27" s="307"/>
      <c r="CP27" s="307"/>
      <c r="CQ27" s="307"/>
      <c r="CR27" s="307"/>
      <c r="CS27" s="307"/>
      <c r="CT27" s="307"/>
      <c r="CU27" s="307"/>
      <c r="CV27" s="307"/>
      <c r="CW27" s="307"/>
      <c r="CX27" s="307"/>
      <c r="CY27" s="307"/>
      <c r="CZ27" s="307"/>
      <c r="DA27" s="307"/>
      <c r="DB27" s="307"/>
      <c r="DC27" s="307"/>
      <c r="DD27" s="307"/>
      <c r="DE27" s="307"/>
      <c r="DF27" s="307"/>
      <c r="DG27" s="307"/>
      <c r="DH27" s="307"/>
      <c r="DI27" s="307"/>
      <c r="DJ27" s="307"/>
      <c r="DK27" s="307"/>
      <c r="DL27" s="307"/>
      <c r="DM27" s="307"/>
      <c r="DN27" s="307"/>
      <c r="DO27" s="307"/>
      <c r="DP27" s="307"/>
      <c r="DQ27" s="307"/>
      <c r="DR27" s="307"/>
      <c r="DS27" s="307"/>
      <c r="DT27" s="307"/>
      <c r="DU27" s="307"/>
      <c r="DV27" s="307"/>
      <c r="DW27" s="307"/>
      <c r="DX27" s="307"/>
      <c r="DY27" s="307"/>
      <c r="DZ27" s="307"/>
      <c r="EA27" s="307"/>
      <c r="EB27" s="307"/>
      <c r="EC27" s="307"/>
      <c r="ED27" s="307"/>
      <c r="EE27" s="307"/>
      <c r="EF27" s="307"/>
      <c r="EG27" s="307"/>
      <c r="EH27" s="307"/>
      <c r="EI27" s="307"/>
      <c r="EJ27" s="307"/>
      <c r="EK27" s="307"/>
      <c r="EL27" s="307"/>
      <c r="EM27" s="307"/>
      <c r="EN27" s="307"/>
      <c r="EO27" s="307"/>
      <c r="EP27" s="307"/>
      <c r="EQ27" s="307"/>
      <c r="ER27" s="307"/>
      <c r="ES27" s="307"/>
      <c r="ET27" s="307"/>
    </row>
    <row r="28" spans="1:150">
      <c r="A28" s="246">
        <v>3</v>
      </c>
      <c r="B28" s="247" t="s">
        <v>40</v>
      </c>
      <c r="C28" s="250">
        <f>C29+C30</f>
        <v>345000</v>
      </c>
      <c r="D28" s="250">
        <f>D29+D30</f>
        <v>368450</v>
      </c>
      <c r="E28" s="250">
        <f>E29+E30</f>
        <v>372134.5</v>
      </c>
      <c r="F28" s="250">
        <f>F29+F30</f>
        <v>375855.84500000003</v>
      </c>
      <c r="G28" s="307"/>
      <c r="H28" s="307"/>
      <c r="I28" s="307"/>
      <c r="J28" s="307"/>
      <c r="K28" s="307"/>
      <c r="L28" s="307"/>
      <c r="M28" s="307"/>
      <c r="N28" s="307"/>
      <c r="O28" s="307"/>
      <c r="P28" s="307"/>
      <c r="Q28" s="307"/>
      <c r="R28" s="307"/>
      <c r="S28" s="307"/>
      <c r="T28" s="307"/>
      <c r="U28" s="307"/>
      <c r="V28" s="307"/>
      <c r="W28" s="307"/>
      <c r="X28" s="307"/>
      <c r="Y28" s="307"/>
      <c r="Z28" s="307"/>
      <c r="AA28" s="307"/>
      <c r="AB28" s="307"/>
      <c r="AC28" s="307"/>
      <c r="AD28" s="307"/>
      <c r="AE28" s="307"/>
      <c r="AF28" s="307"/>
      <c r="AG28" s="307"/>
      <c r="AH28" s="307"/>
      <c r="AI28" s="307"/>
      <c r="AJ28" s="307"/>
      <c r="AK28" s="307"/>
      <c r="AL28" s="307"/>
      <c r="AM28" s="307"/>
      <c r="AN28" s="307"/>
      <c r="AO28" s="307"/>
      <c r="AP28" s="307"/>
      <c r="AQ28" s="307"/>
      <c r="AR28" s="307"/>
      <c r="AS28" s="307"/>
      <c r="AT28" s="307"/>
      <c r="AU28" s="307"/>
      <c r="AV28" s="307"/>
      <c r="AW28" s="307"/>
      <c r="AX28" s="307"/>
      <c r="AY28" s="307"/>
      <c r="AZ28" s="307"/>
      <c r="BA28" s="307"/>
      <c r="BB28" s="307"/>
      <c r="BC28" s="307"/>
      <c r="BD28" s="307"/>
      <c r="BE28" s="307"/>
      <c r="BF28" s="307"/>
      <c r="BG28" s="307"/>
      <c r="BH28" s="307"/>
      <c r="BI28" s="307"/>
      <c r="BJ28" s="307"/>
      <c r="BK28" s="307"/>
      <c r="BL28" s="307"/>
      <c r="BM28" s="307"/>
      <c r="BN28" s="307"/>
      <c r="BO28" s="307"/>
      <c r="BP28" s="307"/>
      <c r="BQ28" s="307"/>
      <c r="BR28" s="307"/>
      <c r="BS28" s="307"/>
      <c r="BT28" s="307"/>
      <c r="BU28" s="307"/>
      <c r="BV28" s="307"/>
      <c r="BW28" s="307"/>
      <c r="BX28" s="307"/>
      <c r="BY28" s="307"/>
      <c r="BZ28" s="307"/>
      <c r="CA28" s="307"/>
      <c r="CB28" s="307"/>
      <c r="CC28" s="307"/>
      <c r="CD28" s="307"/>
      <c r="CE28" s="307"/>
      <c r="CF28" s="307"/>
      <c r="CG28" s="307"/>
      <c r="CH28" s="307"/>
      <c r="CI28" s="307"/>
      <c r="CJ28" s="307"/>
      <c r="CK28" s="307"/>
      <c r="CL28" s="307"/>
      <c r="CM28" s="307"/>
      <c r="CN28" s="307"/>
      <c r="CO28" s="307"/>
      <c r="CP28" s="307"/>
      <c r="CQ28" s="307"/>
      <c r="CR28" s="307"/>
      <c r="CS28" s="307"/>
      <c r="CT28" s="307"/>
      <c r="CU28" s="307"/>
      <c r="CV28" s="307"/>
      <c r="CW28" s="307"/>
      <c r="CX28" s="307"/>
      <c r="CY28" s="307"/>
      <c r="CZ28" s="307"/>
      <c r="DA28" s="307"/>
      <c r="DB28" s="307"/>
      <c r="DC28" s="307"/>
      <c r="DD28" s="307"/>
      <c r="DE28" s="307"/>
      <c r="DF28" s="307"/>
      <c r="DG28" s="307"/>
      <c r="DH28" s="307"/>
      <c r="DI28" s="307"/>
      <c r="DJ28" s="307"/>
      <c r="DK28" s="307"/>
      <c r="DL28" s="307"/>
      <c r="DM28" s="307"/>
      <c r="DN28" s="307"/>
      <c r="DO28" s="307"/>
      <c r="DP28" s="307"/>
      <c r="DQ28" s="307"/>
      <c r="DR28" s="307"/>
      <c r="DS28" s="307"/>
      <c r="DT28" s="307"/>
      <c r="DU28" s="307"/>
      <c r="DV28" s="307"/>
      <c r="DW28" s="307"/>
      <c r="DX28" s="307"/>
      <c r="DY28" s="307"/>
      <c r="DZ28" s="307"/>
      <c r="EA28" s="307"/>
      <c r="EB28" s="307"/>
      <c r="EC28" s="307"/>
      <c r="ED28" s="307"/>
      <c r="EE28" s="307"/>
      <c r="EF28" s="307"/>
      <c r="EG28" s="307"/>
      <c r="EH28" s="307"/>
      <c r="EI28" s="307"/>
      <c r="EJ28" s="307"/>
      <c r="EK28" s="307"/>
      <c r="EL28" s="307"/>
      <c r="EM28" s="307"/>
      <c r="EN28" s="307"/>
      <c r="EO28" s="307"/>
      <c r="EP28" s="307"/>
      <c r="EQ28" s="307"/>
      <c r="ER28" s="307"/>
      <c r="ES28" s="307"/>
      <c r="ET28" s="307"/>
    </row>
    <row r="29" spans="1:150">
      <c r="A29" s="340" t="s">
        <v>229</v>
      </c>
      <c r="B29" s="341"/>
      <c r="C29" s="295">
        <f>'Evolución Presupuestaria'!I33</f>
        <v>345000</v>
      </c>
      <c r="D29" s="295">
        <f>C28*1.01</f>
        <v>348450</v>
      </c>
      <c r="E29" s="295">
        <f>D28*1.01</f>
        <v>372134.5</v>
      </c>
      <c r="F29" s="295">
        <f>E28*1.01</f>
        <v>375855.84500000003</v>
      </c>
      <c r="G29" s="307" t="s">
        <v>268</v>
      </c>
      <c r="H29" s="307"/>
      <c r="I29" s="307"/>
      <c r="J29" s="307"/>
      <c r="K29" s="307"/>
      <c r="L29" s="307"/>
      <c r="M29" s="307"/>
      <c r="N29" s="307"/>
      <c r="O29" s="307"/>
      <c r="P29" s="307"/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07"/>
      <c r="AB29" s="307"/>
      <c r="AC29" s="307"/>
      <c r="AD29" s="307"/>
      <c r="AE29" s="307"/>
      <c r="AF29" s="307"/>
      <c r="AG29" s="307"/>
      <c r="AH29" s="307"/>
      <c r="AI29" s="307"/>
      <c r="AJ29" s="307"/>
      <c r="AK29" s="307"/>
      <c r="AL29" s="307"/>
      <c r="AM29" s="307"/>
      <c r="AN29" s="307"/>
      <c r="AO29" s="307"/>
      <c r="AP29" s="307"/>
      <c r="AQ29" s="307"/>
      <c r="AR29" s="307"/>
      <c r="AS29" s="307"/>
      <c r="AT29" s="307"/>
      <c r="AU29" s="307"/>
      <c r="AV29" s="307"/>
      <c r="AW29" s="307"/>
      <c r="AX29" s="307"/>
      <c r="AY29" s="307"/>
      <c r="AZ29" s="307"/>
      <c r="BA29" s="307"/>
      <c r="BB29" s="307"/>
      <c r="BC29" s="307"/>
      <c r="BD29" s="307"/>
      <c r="BE29" s="307"/>
      <c r="BF29" s="307"/>
      <c r="BG29" s="307"/>
      <c r="BH29" s="307"/>
      <c r="BI29" s="307"/>
      <c r="BJ29" s="307"/>
      <c r="BK29" s="307"/>
      <c r="BL29" s="307"/>
      <c r="BM29" s="307"/>
      <c r="BN29" s="307"/>
      <c r="BO29" s="307"/>
      <c r="BP29" s="307"/>
      <c r="BQ29" s="307"/>
      <c r="BR29" s="307"/>
      <c r="BS29" s="307"/>
      <c r="BT29" s="307"/>
      <c r="BU29" s="307"/>
      <c r="BV29" s="307"/>
      <c r="BW29" s="307"/>
      <c r="BX29" s="307"/>
      <c r="BY29" s="307"/>
      <c r="BZ29" s="307"/>
      <c r="CA29" s="307"/>
      <c r="CB29" s="307"/>
      <c r="CC29" s="307"/>
      <c r="CD29" s="307"/>
      <c r="CE29" s="307"/>
      <c r="CF29" s="307"/>
      <c r="CG29" s="307"/>
      <c r="CH29" s="307"/>
      <c r="CI29" s="307"/>
      <c r="CJ29" s="307"/>
      <c r="CK29" s="307"/>
      <c r="CL29" s="307"/>
      <c r="CM29" s="307"/>
      <c r="CN29" s="307"/>
      <c r="CO29" s="307"/>
      <c r="CP29" s="307"/>
      <c r="CQ29" s="307"/>
      <c r="CR29" s="307"/>
      <c r="CS29" s="307"/>
      <c r="CT29" s="307"/>
      <c r="CU29" s="307"/>
      <c r="CV29" s="307"/>
      <c r="CW29" s="307"/>
      <c r="CX29" s="307"/>
      <c r="CY29" s="307"/>
      <c r="CZ29" s="307"/>
      <c r="DA29" s="307"/>
      <c r="DB29" s="307"/>
      <c r="DC29" s="307"/>
      <c r="DD29" s="307"/>
      <c r="DE29" s="307"/>
      <c r="DF29" s="307"/>
      <c r="DG29" s="307"/>
      <c r="DH29" s="307"/>
      <c r="DI29" s="307"/>
      <c r="DJ29" s="307"/>
      <c r="DK29" s="307"/>
      <c r="DL29" s="307"/>
      <c r="DM29" s="307"/>
      <c r="DN29" s="307"/>
      <c r="DO29" s="307"/>
      <c r="DP29" s="307"/>
      <c r="DQ29" s="307"/>
      <c r="DR29" s="307"/>
      <c r="DS29" s="307"/>
      <c r="DT29" s="307"/>
      <c r="DU29" s="307"/>
      <c r="DV29" s="307"/>
      <c r="DW29" s="307"/>
      <c r="DX29" s="307"/>
      <c r="DY29" s="307"/>
      <c r="DZ29" s="307"/>
      <c r="EA29" s="307"/>
      <c r="EB29" s="307"/>
      <c r="EC29" s="307"/>
      <c r="ED29" s="307"/>
      <c r="EE29" s="307"/>
      <c r="EF29" s="307"/>
      <c r="EG29" s="307"/>
      <c r="EH29" s="307"/>
      <c r="EI29" s="307"/>
      <c r="EJ29" s="307"/>
      <c r="EK29" s="307"/>
      <c r="EL29" s="307"/>
      <c r="EM29" s="307"/>
      <c r="EN29" s="307"/>
      <c r="EO29" s="307"/>
      <c r="EP29" s="307"/>
      <c r="EQ29" s="307"/>
      <c r="ER29" s="307"/>
      <c r="ES29" s="307"/>
      <c r="ET29" s="307"/>
    </row>
    <row r="30" spans="1:150">
      <c r="A30" s="342" t="s">
        <v>230</v>
      </c>
      <c r="B30" s="343"/>
      <c r="C30" s="249">
        <f>SUM(C31:C38)</f>
        <v>0</v>
      </c>
      <c r="D30" s="249">
        <f>SUM(D31:D38)</f>
        <v>20000</v>
      </c>
      <c r="E30" s="249">
        <f>SUM(E31:E38)</f>
        <v>0</v>
      </c>
      <c r="F30" s="249">
        <f>SUM(F31:F38)</f>
        <v>0</v>
      </c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  <c r="X30" s="307"/>
      <c r="Y30" s="307"/>
      <c r="Z30" s="307"/>
      <c r="AA30" s="307"/>
      <c r="AB30" s="307"/>
      <c r="AC30" s="307"/>
      <c r="AD30" s="307"/>
      <c r="AE30" s="307"/>
      <c r="AF30" s="307"/>
      <c r="AG30" s="307"/>
      <c r="AH30" s="307"/>
      <c r="AI30" s="307"/>
      <c r="AJ30" s="307"/>
      <c r="AK30" s="307"/>
      <c r="AL30" s="307"/>
      <c r="AM30" s="307"/>
      <c r="AN30" s="307"/>
      <c r="AO30" s="307"/>
      <c r="AP30" s="307"/>
      <c r="AQ30" s="307"/>
      <c r="AR30" s="307"/>
      <c r="AS30" s="307"/>
      <c r="AT30" s="307"/>
      <c r="AU30" s="307"/>
      <c r="AV30" s="307"/>
      <c r="AW30" s="307"/>
      <c r="AX30" s="307"/>
      <c r="AY30" s="307"/>
      <c r="AZ30" s="307"/>
      <c r="BA30" s="307"/>
      <c r="BB30" s="307"/>
      <c r="BC30" s="307"/>
      <c r="BD30" s="307"/>
      <c r="BE30" s="307"/>
      <c r="BF30" s="307"/>
      <c r="BG30" s="307"/>
      <c r="BH30" s="307"/>
      <c r="BI30" s="307"/>
      <c r="BJ30" s="307"/>
      <c r="BK30" s="307"/>
      <c r="BL30" s="307"/>
      <c r="BM30" s="307"/>
      <c r="BN30" s="307"/>
      <c r="BO30" s="307"/>
      <c r="BP30" s="307"/>
      <c r="BQ30" s="307"/>
      <c r="BR30" s="307"/>
      <c r="BS30" s="307"/>
      <c r="BT30" s="307"/>
      <c r="BU30" s="307"/>
      <c r="BV30" s="307"/>
      <c r="BW30" s="307"/>
      <c r="BX30" s="307"/>
      <c r="BY30" s="307"/>
      <c r="BZ30" s="307"/>
      <c r="CA30" s="307"/>
      <c r="CB30" s="307"/>
      <c r="CC30" s="307"/>
      <c r="CD30" s="307"/>
      <c r="CE30" s="307"/>
      <c r="CF30" s="307"/>
      <c r="CG30" s="307"/>
      <c r="CH30" s="307"/>
      <c r="CI30" s="307"/>
      <c r="CJ30" s="307"/>
      <c r="CK30" s="307"/>
      <c r="CL30" s="307"/>
      <c r="CM30" s="307"/>
      <c r="CN30" s="307"/>
      <c r="CO30" s="307"/>
      <c r="CP30" s="307"/>
      <c r="CQ30" s="307"/>
      <c r="CR30" s="307"/>
      <c r="CS30" s="307"/>
      <c r="CT30" s="307"/>
      <c r="CU30" s="307"/>
      <c r="CV30" s="307"/>
      <c r="CW30" s="307"/>
      <c r="CX30" s="307"/>
      <c r="CY30" s="307"/>
      <c r="CZ30" s="307"/>
      <c r="DA30" s="307"/>
      <c r="DB30" s="307"/>
      <c r="DC30" s="307"/>
      <c r="DD30" s="307"/>
      <c r="DE30" s="307"/>
      <c r="DF30" s="307"/>
      <c r="DG30" s="307"/>
      <c r="DH30" s="307"/>
      <c r="DI30" s="307"/>
      <c r="DJ30" s="307"/>
      <c r="DK30" s="307"/>
      <c r="DL30" s="307"/>
      <c r="DM30" s="307"/>
      <c r="DN30" s="307"/>
      <c r="DO30" s="307"/>
      <c r="DP30" s="307"/>
      <c r="DQ30" s="307"/>
      <c r="DR30" s="307"/>
      <c r="DS30" s="307"/>
      <c r="DT30" s="307"/>
      <c r="DU30" s="307"/>
      <c r="DV30" s="307"/>
      <c r="DW30" s="307"/>
      <c r="DX30" s="307"/>
      <c r="DY30" s="307"/>
      <c r="DZ30" s="307"/>
      <c r="EA30" s="307"/>
      <c r="EB30" s="307"/>
      <c r="EC30" s="307"/>
      <c r="ED30" s="307"/>
      <c r="EE30" s="307"/>
      <c r="EF30" s="307"/>
      <c r="EG30" s="307"/>
      <c r="EH30" s="307"/>
      <c r="EI30" s="307"/>
      <c r="EJ30" s="307"/>
      <c r="EK30" s="307"/>
      <c r="EL30" s="307"/>
      <c r="EM30" s="307"/>
      <c r="EN30" s="307"/>
      <c r="EO30" s="307"/>
      <c r="EP30" s="307"/>
      <c r="EQ30" s="307"/>
      <c r="ER30" s="307"/>
      <c r="ES30" s="307"/>
      <c r="ET30" s="307"/>
    </row>
    <row r="31" spans="1:150" ht="23.25">
      <c r="A31" s="260" t="s">
        <v>289</v>
      </c>
      <c r="B31" s="245" t="s">
        <v>290</v>
      </c>
      <c r="C31" s="304"/>
      <c r="D31" s="304"/>
      <c r="E31" s="304"/>
      <c r="F31" s="304"/>
      <c r="G31" s="307"/>
      <c r="H31" s="307"/>
      <c r="I31" s="307"/>
      <c r="J31" s="307"/>
      <c r="K31" s="307"/>
      <c r="L31" s="307"/>
      <c r="M31" s="307"/>
      <c r="N31" s="307"/>
      <c r="O31" s="307"/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07"/>
      <c r="AC31" s="307"/>
      <c r="AD31" s="307"/>
      <c r="AE31" s="307"/>
      <c r="AF31" s="307"/>
      <c r="AG31" s="307"/>
      <c r="AH31" s="307"/>
      <c r="AI31" s="307"/>
      <c r="AJ31" s="307"/>
      <c r="AK31" s="307"/>
      <c r="AL31" s="307"/>
      <c r="AM31" s="307"/>
      <c r="AN31" s="307"/>
      <c r="AO31" s="307"/>
      <c r="AP31" s="307"/>
      <c r="AQ31" s="307"/>
      <c r="AR31" s="307"/>
      <c r="AS31" s="307"/>
      <c r="AT31" s="307"/>
      <c r="AU31" s="307"/>
      <c r="AV31" s="307"/>
      <c r="AW31" s="307"/>
      <c r="AX31" s="307"/>
      <c r="AY31" s="307"/>
      <c r="AZ31" s="307"/>
      <c r="BA31" s="307"/>
      <c r="BB31" s="307"/>
      <c r="BC31" s="307"/>
      <c r="BD31" s="307"/>
      <c r="BE31" s="307"/>
      <c r="BF31" s="307"/>
      <c r="BG31" s="307"/>
      <c r="BH31" s="307"/>
      <c r="BI31" s="307"/>
      <c r="BJ31" s="307"/>
      <c r="BK31" s="307"/>
      <c r="BL31" s="307"/>
      <c r="BM31" s="307"/>
      <c r="BN31" s="307"/>
      <c r="BO31" s="307"/>
      <c r="BP31" s="307"/>
      <c r="BQ31" s="307"/>
      <c r="BR31" s="307"/>
      <c r="BS31" s="307"/>
      <c r="BT31" s="307"/>
      <c r="BU31" s="307"/>
      <c r="BV31" s="307"/>
      <c r="BW31" s="307"/>
      <c r="BX31" s="307"/>
      <c r="BY31" s="307"/>
      <c r="BZ31" s="307"/>
      <c r="CA31" s="307"/>
      <c r="CB31" s="307"/>
      <c r="CC31" s="307"/>
      <c r="CD31" s="307"/>
      <c r="CE31" s="307"/>
      <c r="CF31" s="307"/>
      <c r="CG31" s="307"/>
      <c r="CH31" s="307"/>
      <c r="CI31" s="307"/>
      <c r="CJ31" s="307"/>
      <c r="CK31" s="307"/>
      <c r="CL31" s="307"/>
      <c r="CM31" s="307"/>
      <c r="CN31" s="307"/>
      <c r="CO31" s="307"/>
      <c r="CP31" s="307"/>
      <c r="CQ31" s="307"/>
      <c r="CR31" s="307"/>
      <c r="CS31" s="307"/>
      <c r="CT31" s="307"/>
      <c r="CU31" s="307"/>
      <c r="CV31" s="307"/>
      <c r="CW31" s="307"/>
      <c r="CX31" s="307"/>
      <c r="CY31" s="307"/>
      <c r="CZ31" s="307"/>
      <c r="DA31" s="307"/>
      <c r="DB31" s="307"/>
      <c r="DC31" s="307"/>
      <c r="DD31" s="307"/>
      <c r="DE31" s="307"/>
      <c r="DF31" s="307"/>
      <c r="DG31" s="307"/>
      <c r="DH31" s="307"/>
      <c r="DI31" s="307"/>
      <c r="DJ31" s="307"/>
      <c r="DK31" s="307"/>
      <c r="DL31" s="307"/>
      <c r="DM31" s="307"/>
      <c r="DN31" s="307"/>
      <c r="DO31" s="307"/>
      <c r="DP31" s="307"/>
      <c r="DQ31" s="307"/>
      <c r="DR31" s="307"/>
      <c r="DS31" s="307"/>
      <c r="DT31" s="307"/>
      <c r="DU31" s="307"/>
      <c r="DV31" s="307"/>
      <c r="DW31" s="307"/>
      <c r="DX31" s="307"/>
      <c r="DY31" s="307"/>
      <c r="DZ31" s="307"/>
      <c r="EA31" s="307"/>
      <c r="EB31" s="307"/>
      <c r="EC31" s="307"/>
      <c r="ED31" s="307"/>
      <c r="EE31" s="307"/>
      <c r="EF31" s="307"/>
      <c r="EG31" s="307"/>
      <c r="EH31" s="307"/>
      <c r="EI31" s="307"/>
      <c r="EJ31" s="307"/>
      <c r="EK31" s="307"/>
      <c r="EL31" s="307"/>
      <c r="EM31" s="307"/>
      <c r="EN31" s="307"/>
      <c r="EO31" s="307"/>
      <c r="EP31" s="307"/>
      <c r="EQ31" s="307"/>
      <c r="ER31" s="307"/>
      <c r="ES31" s="307"/>
      <c r="ET31" s="307"/>
    </row>
    <row r="32" spans="1:150" ht="23.25">
      <c r="A32" s="260" t="s">
        <v>289</v>
      </c>
      <c r="B32" s="245" t="s">
        <v>291</v>
      </c>
      <c r="C32" s="305"/>
      <c r="D32" s="305">
        <v>20000</v>
      </c>
      <c r="E32" s="305"/>
      <c r="F32" s="305"/>
      <c r="G32" s="307"/>
      <c r="H32" s="307"/>
      <c r="I32" s="307"/>
      <c r="J32" s="307"/>
      <c r="K32" s="307"/>
      <c r="L32" s="307"/>
      <c r="M32" s="307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07"/>
      <c r="AB32" s="307"/>
      <c r="AC32" s="307"/>
      <c r="AD32" s="307"/>
      <c r="AE32" s="307"/>
      <c r="AF32" s="307"/>
      <c r="AG32" s="307"/>
      <c r="AH32" s="307"/>
      <c r="AI32" s="307"/>
      <c r="AJ32" s="307"/>
      <c r="AK32" s="307"/>
      <c r="AL32" s="307"/>
      <c r="AM32" s="307"/>
      <c r="AN32" s="307"/>
      <c r="AO32" s="307"/>
      <c r="AP32" s="307"/>
      <c r="AQ32" s="307"/>
      <c r="AR32" s="307"/>
      <c r="AS32" s="307"/>
      <c r="AT32" s="307"/>
      <c r="AU32" s="307"/>
      <c r="AV32" s="307"/>
      <c r="AW32" s="307"/>
      <c r="AX32" s="307"/>
      <c r="AY32" s="307"/>
      <c r="AZ32" s="307"/>
      <c r="BA32" s="307"/>
      <c r="BB32" s="307"/>
      <c r="BC32" s="307"/>
      <c r="BD32" s="307"/>
      <c r="BE32" s="307"/>
      <c r="BF32" s="307"/>
      <c r="BG32" s="307"/>
      <c r="BH32" s="307"/>
      <c r="BI32" s="307"/>
      <c r="BJ32" s="307"/>
      <c r="BK32" s="307"/>
      <c r="BL32" s="307"/>
      <c r="BM32" s="307"/>
      <c r="BN32" s="307"/>
      <c r="BO32" s="307"/>
      <c r="BP32" s="307"/>
      <c r="BQ32" s="307"/>
      <c r="BR32" s="307"/>
      <c r="BS32" s="307"/>
      <c r="BT32" s="307"/>
      <c r="BU32" s="307"/>
      <c r="BV32" s="307"/>
      <c r="BW32" s="307"/>
      <c r="BX32" s="307"/>
      <c r="BY32" s="307"/>
      <c r="BZ32" s="307"/>
      <c r="CA32" s="307"/>
      <c r="CB32" s="307"/>
      <c r="CC32" s="307"/>
      <c r="CD32" s="307"/>
      <c r="CE32" s="307"/>
      <c r="CF32" s="307"/>
      <c r="CG32" s="307"/>
      <c r="CH32" s="307"/>
      <c r="CI32" s="307"/>
      <c r="CJ32" s="307"/>
      <c r="CK32" s="307"/>
      <c r="CL32" s="307"/>
      <c r="CM32" s="307"/>
      <c r="CN32" s="307"/>
      <c r="CO32" s="307"/>
      <c r="CP32" s="307"/>
      <c r="CQ32" s="307"/>
      <c r="CR32" s="307"/>
      <c r="CS32" s="307"/>
      <c r="CT32" s="307"/>
      <c r="CU32" s="307"/>
      <c r="CV32" s="307"/>
      <c r="CW32" s="307"/>
      <c r="CX32" s="307"/>
      <c r="CY32" s="307"/>
      <c r="CZ32" s="307"/>
      <c r="DA32" s="307"/>
      <c r="DB32" s="307"/>
      <c r="DC32" s="307"/>
      <c r="DD32" s="307"/>
      <c r="DE32" s="307"/>
      <c r="DF32" s="307"/>
      <c r="DG32" s="307"/>
      <c r="DH32" s="307"/>
      <c r="DI32" s="307"/>
      <c r="DJ32" s="307"/>
      <c r="DK32" s="307"/>
      <c r="DL32" s="307"/>
      <c r="DM32" s="307"/>
      <c r="DN32" s="307"/>
      <c r="DO32" s="307"/>
      <c r="DP32" s="307"/>
      <c r="DQ32" s="307"/>
      <c r="DR32" s="307"/>
      <c r="DS32" s="307"/>
      <c r="DT32" s="307"/>
      <c r="DU32" s="307"/>
      <c r="DV32" s="307"/>
      <c r="DW32" s="307"/>
      <c r="DX32" s="307"/>
      <c r="DY32" s="307"/>
      <c r="DZ32" s="307"/>
      <c r="EA32" s="307"/>
      <c r="EB32" s="307"/>
      <c r="EC32" s="307"/>
      <c r="ED32" s="307"/>
      <c r="EE32" s="307"/>
      <c r="EF32" s="307"/>
      <c r="EG32" s="307"/>
      <c r="EH32" s="307"/>
      <c r="EI32" s="307"/>
      <c r="EJ32" s="307"/>
      <c r="EK32" s="307"/>
      <c r="EL32" s="307"/>
      <c r="EM32" s="307"/>
      <c r="EN32" s="307"/>
      <c r="EO32" s="307"/>
      <c r="EP32" s="307"/>
      <c r="EQ32" s="307"/>
      <c r="ER32" s="307"/>
      <c r="ES32" s="307"/>
      <c r="ET32" s="307"/>
    </row>
    <row r="33" spans="1:150">
      <c r="A33" s="5" t="s">
        <v>248</v>
      </c>
      <c r="B33" s="11" t="s">
        <v>243</v>
      </c>
      <c r="C33" s="305"/>
      <c r="D33" s="305"/>
      <c r="E33" s="305"/>
      <c r="F33" s="305"/>
      <c r="G33" s="307"/>
      <c r="H33" s="307"/>
      <c r="I33" s="307"/>
      <c r="J33" s="307"/>
      <c r="K33" s="307"/>
      <c r="L33" s="307"/>
      <c r="M33" s="307"/>
      <c r="N33" s="307"/>
      <c r="O33" s="307"/>
      <c r="P33" s="307"/>
      <c r="Q33" s="307"/>
      <c r="R33" s="307"/>
      <c r="S33" s="307"/>
      <c r="T33" s="307"/>
      <c r="U33" s="307"/>
      <c r="V33" s="307"/>
      <c r="W33" s="307"/>
      <c r="X33" s="307"/>
      <c r="Y33" s="307"/>
      <c r="Z33" s="307"/>
      <c r="AA33" s="307"/>
      <c r="AB33" s="307"/>
      <c r="AC33" s="307"/>
      <c r="AD33" s="307"/>
      <c r="AE33" s="307"/>
      <c r="AF33" s="307"/>
      <c r="AG33" s="307"/>
      <c r="AH33" s="307"/>
      <c r="AI33" s="307"/>
      <c r="AJ33" s="307"/>
      <c r="AK33" s="307"/>
      <c r="AL33" s="307"/>
      <c r="AM33" s="307"/>
      <c r="AN33" s="307"/>
      <c r="AO33" s="307"/>
      <c r="AP33" s="307"/>
      <c r="AQ33" s="307"/>
      <c r="AR33" s="307"/>
      <c r="AS33" s="307"/>
      <c r="AT33" s="307"/>
      <c r="AU33" s="307"/>
      <c r="AV33" s="307"/>
      <c r="AW33" s="307"/>
      <c r="AX33" s="307"/>
      <c r="AY33" s="307"/>
      <c r="AZ33" s="307"/>
      <c r="BA33" s="307"/>
      <c r="BB33" s="307"/>
      <c r="BC33" s="307"/>
      <c r="BD33" s="307"/>
      <c r="BE33" s="307"/>
      <c r="BF33" s="307"/>
      <c r="BG33" s="307"/>
      <c r="BH33" s="307"/>
      <c r="BI33" s="307"/>
      <c r="BJ33" s="307"/>
      <c r="BK33" s="307"/>
      <c r="BL33" s="307"/>
      <c r="BM33" s="307"/>
      <c r="BN33" s="307"/>
      <c r="BO33" s="307"/>
      <c r="BP33" s="307"/>
      <c r="BQ33" s="307"/>
      <c r="BR33" s="307"/>
      <c r="BS33" s="307"/>
      <c r="BT33" s="307"/>
      <c r="BU33" s="307"/>
      <c r="BV33" s="307"/>
      <c r="BW33" s="307"/>
      <c r="BX33" s="307"/>
      <c r="BY33" s="307"/>
      <c r="BZ33" s="307"/>
      <c r="CA33" s="307"/>
      <c r="CB33" s="307"/>
      <c r="CC33" s="307"/>
      <c r="CD33" s="307"/>
      <c r="CE33" s="307"/>
      <c r="CF33" s="307"/>
      <c r="CG33" s="307"/>
      <c r="CH33" s="307"/>
      <c r="CI33" s="307"/>
      <c r="CJ33" s="307"/>
      <c r="CK33" s="307"/>
      <c r="CL33" s="307"/>
      <c r="CM33" s="307"/>
      <c r="CN33" s="307"/>
      <c r="CO33" s="307"/>
      <c r="CP33" s="307"/>
      <c r="CQ33" s="307"/>
      <c r="CR33" s="307"/>
      <c r="CS33" s="307"/>
      <c r="CT33" s="307"/>
      <c r="CU33" s="307"/>
      <c r="CV33" s="307"/>
      <c r="CW33" s="307"/>
      <c r="CX33" s="307"/>
      <c r="CY33" s="307"/>
      <c r="CZ33" s="307"/>
      <c r="DA33" s="307"/>
      <c r="DB33" s="307"/>
      <c r="DC33" s="307"/>
      <c r="DD33" s="307"/>
      <c r="DE33" s="307"/>
      <c r="DF33" s="307"/>
      <c r="DG33" s="307"/>
      <c r="DH33" s="307"/>
      <c r="DI33" s="307"/>
      <c r="DJ33" s="307"/>
      <c r="DK33" s="307"/>
      <c r="DL33" s="307"/>
      <c r="DM33" s="307"/>
      <c r="DN33" s="307"/>
      <c r="DO33" s="307"/>
      <c r="DP33" s="307"/>
      <c r="DQ33" s="307"/>
      <c r="DR33" s="307"/>
      <c r="DS33" s="307"/>
      <c r="DT33" s="307"/>
      <c r="DU33" s="307"/>
      <c r="DV33" s="307"/>
      <c r="DW33" s="307"/>
      <c r="DX33" s="307"/>
      <c r="DY33" s="307"/>
      <c r="DZ33" s="307"/>
      <c r="EA33" s="307"/>
      <c r="EB33" s="307"/>
      <c r="EC33" s="307"/>
      <c r="ED33" s="307"/>
      <c r="EE33" s="307"/>
      <c r="EF33" s="307"/>
      <c r="EG33" s="307"/>
      <c r="EH33" s="307"/>
      <c r="EI33" s="307"/>
      <c r="EJ33" s="307"/>
      <c r="EK33" s="307"/>
      <c r="EL33" s="307"/>
      <c r="EM33" s="307"/>
      <c r="EN33" s="307"/>
      <c r="EO33" s="307"/>
      <c r="EP33" s="307"/>
      <c r="EQ33" s="307"/>
      <c r="ER33" s="307"/>
      <c r="ES33" s="307"/>
      <c r="ET33" s="307"/>
    </row>
    <row r="34" spans="1:150">
      <c r="A34" s="5" t="s">
        <v>251</v>
      </c>
      <c r="B34" s="11" t="s">
        <v>231</v>
      </c>
      <c r="C34" s="305"/>
      <c r="D34" s="305"/>
      <c r="E34" s="305"/>
      <c r="F34" s="305"/>
      <c r="G34" s="307"/>
      <c r="H34" s="307"/>
      <c r="I34" s="307"/>
      <c r="J34" s="307"/>
      <c r="K34" s="307"/>
      <c r="L34" s="307"/>
      <c r="M34" s="307"/>
      <c r="N34" s="307"/>
      <c r="O34" s="307"/>
      <c r="P34" s="307"/>
      <c r="Q34" s="307"/>
      <c r="R34" s="307"/>
      <c r="S34" s="307"/>
      <c r="T34" s="307"/>
      <c r="U34" s="307"/>
      <c r="V34" s="307"/>
      <c r="W34" s="307"/>
      <c r="X34" s="307"/>
      <c r="Y34" s="307"/>
      <c r="Z34" s="307"/>
      <c r="AA34" s="307"/>
      <c r="AB34" s="307"/>
      <c r="AC34" s="307"/>
      <c r="AD34" s="307"/>
      <c r="AE34" s="307"/>
      <c r="AF34" s="307"/>
      <c r="AG34" s="307"/>
      <c r="AH34" s="307"/>
      <c r="AI34" s="307"/>
      <c r="AJ34" s="307"/>
      <c r="AK34" s="307"/>
      <c r="AL34" s="307"/>
      <c r="AM34" s="307"/>
      <c r="AN34" s="307"/>
      <c r="AO34" s="307"/>
      <c r="AP34" s="307"/>
      <c r="AQ34" s="307"/>
      <c r="AR34" s="307"/>
      <c r="AS34" s="307"/>
      <c r="AT34" s="307"/>
      <c r="AU34" s="307"/>
      <c r="AV34" s="307"/>
      <c r="AW34" s="307"/>
      <c r="AX34" s="307"/>
      <c r="AY34" s="307"/>
      <c r="AZ34" s="307"/>
      <c r="BA34" s="307"/>
      <c r="BB34" s="307"/>
      <c r="BC34" s="307"/>
      <c r="BD34" s="307"/>
      <c r="BE34" s="307"/>
      <c r="BF34" s="307"/>
      <c r="BG34" s="307"/>
      <c r="BH34" s="307"/>
      <c r="BI34" s="307"/>
      <c r="BJ34" s="307"/>
      <c r="BK34" s="307"/>
      <c r="BL34" s="307"/>
      <c r="BM34" s="307"/>
      <c r="BN34" s="307"/>
      <c r="BO34" s="307"/>
      <c r="BP34" s="307"/>
      <c r="BQ34" s="307"/>
      <c r="BR34" s="307"/>
      <c r="BS34" s="307"/>
      <c r="BT34" s="307"/>
      <c r="BU34" s="307"/>
      <c r="BV34" s="307"/>
      <c r="BW34" s="307"/>
      <c r="BX34" s="307"/>
      <c r="BY34" s="307"/>
      <c r="BZ34" s="307"/>
      <c r="CA34" s="307"/>
      <c r="CB34" s="307"/>
      <c r="CC34" s="307"/>
      <c r="CD34" s="307"/>
      <c r="CE34" s="307"/>
      <c r="CF34" s="307"/>
      <c r="CG34" s="307"/>
      <c r="CH34" s="307"/>
      <c r="CI34" s="307"/>
      <c r="CJ34" s="307"/>
      <c r="CK34" s="307"/>
      <c r="CL34" s="307"/>
      <c r="CM34" s="307"/>
      <c r="CN34" s="307"/>
      <c r="CO34" s="307"/>
      <c r="CP34" s="307"/>
      <c r="CQ34" s="307"/>
      <c r="CR34" s="307"/>
      <c r="CS34" s="307"/>
      <c r="CT34" s="307"/>
      <c r="CU34" s="307"/>
      <c r="CV34" s="307"/>
      <c r="CW34" s="307"/>
      <c r="CX34" s="307"/>
      <c r="CY34" s="307"/>
      <c r="CZ34" s="307"/>
      <c r="DA34" s="307"/>
      <c r="DB34" s="307"/>
      <c r="DC34" s="307"/>
      <c r="DD34" s="307"/>
      <c r="DE34" s="307"/>
      <c r="DF34" s="307"/>
      <c r="DG34" s="307"/>
      <c r="DH34" s="307"/>
      <c r="DI34" s="307"/>
      <c r="DJ34" s="307"/>
      <c r="DK34" s="307"/>
      <c r="DL34" s="307"/>
      <c r="DM34" s="307"/>
      <c r="DN34" s="307"/>
      <c r="DO34" s="307"/>
      <c r="DP34" s="307"/>
      <c r="DQ34" s="307"/>
      <c r="DR34" s="307"/>
      <c r="DS34" s="307"/>
      <c r="DT34" s="307"/>
      <c r="DU34" s="307"/>
      <c r="DV34" s="307"/>
      <c r="DW34" s="307"/>
      <c r="DX34" s="307"/>
      <c r="DY34" s="307"/>
      <c r="DZ34" s="307"/>
      <c r="EA34" s="307"/>
      <c r="EB34" s="307"/>
      <c r="EC34" s="307"/>
      <c r="ED34" s="307"/>
      <c r="EE34" s="307"/>
      <c r="EF34" s="307"/>
      <c r="EG34" s="307"/>
      <c r="EH34" s="307"/>
      <c r="EI34" s="307"/>
      <c r="EJ34" s="307"/>
      <c r="EK34" s="307"/>
      <c r="EL34" s="307"/>
      <c r="EM34" s="307"/>
      <c r="EN34" s="307"/>
      <c r="EO34" s="307"/>
      <c r="EP34" s="307"/>
      <c r="EQ34" s="307"/>
      <c r="ER34" s="307"/>
      <c r="ES34" s="307"/>
      <c r="ET34" s="307"/>
    </row>
    <row r="35" spans="1:150" ht="34.5">
      <c r="A35" s="5" t="s">
        <v>253</v>
      </c>
      <c r="B35" s="245" t="s">
        <v>244</v>
      </c>
      <c r="C35" s="305"/>
      <c r="D35" s="305"/>
      <c r="E35" s="305"/>
      <c r="F35" s="305"/>
      <c r="G35" s="307"/>
      <c r="H35" s="307"/>
      <c r="I35" s="307"/>
      <c r="J35" s="307"/>
      <c r="K35" s="307"/>
      <c r="L35" s="307"/>
      <c r="M35" s="307"/>
      <c r="N35" s="307"/>
      <c r="O35" s="307"/>
      <c r="P35" s="307"/>
      <c r="Q35" s="307"/>
      <c r="R35" s="307"/>
      <c r="S35" s="307"/>
      <c r="T35" s="307"/>
      <c r="U35" s="307"/>
      <c r="V35" s="307"/>
      <c r="W35" s="307"/>
      <c r="X35" s="307"/>
      <c r="Y35" s="307"/>
      <c r="Z35" s="307"/>
      <c r="AA35" s="307"/>
      <c r="AB35" s="307"/>
      <c r="AC35" s="307"/>
      <c r="AD35" s="307"/>
      <c r="AE35" s="307"/>
      <c r="AF35" s="307"/>
      <c r="AG35" s="307"/>
      <c r="AH35" s="307"/>
      <c r="AI35" s="307"/>
      <c r="AJ35" s="307"/>
      <c r="AK35" s="307"/>
      <c r="AL35" s="307"/>
      <c r="AM35" s="307"/>
      <c r="AN35" s="307"/>
      <c r="AO35" s="307"/>
      <c r="AP35" s="307"/>
      <c r="AQ35" s="307"/>
      <c r="AR35" s="307"/>
      <c r="AS35" s="307"/>
      <c r="AT35" s="307"/>
      <c r="AU35" s="307"/>
      <c r="AV35" s="307"/>
      <c r="AW35" s="307"/>
      <c r="AX35" s="307"/>
      <c r="AY35" s="307"/>
      <c r="AZ35" s="307"/>
      <c r="BA35" s="307"/>
      <c r="BB35" s="307"/>
      <c r="BC35" s="307"/>
      <c r="BD35" s="307"/>
      <c r="BE35" s="307"/>
      <c r="BF35" s="307"/>
      <c r="BG35" s="307"/>
      <c r="BH35" s="307"/>
      <c r="BI35" s="307"/>
      <c r="BJ35" s="307"/>
      <c r="BK35" s="307"/>
      <c r="BL35" s="307"/>
      <c r="BM35" s="307"/>
      <c r="BN35" s="307"/>
      <c r="BO35" s="307"/>
      <c r="BP35" s="307"/>
      <c r="BQ35" s="307"/>
      <c r="BR35" s="307"/>
      <c r="BS35" s="307"/>
      <c r="BT35" s="307"/>
      <c r="BU35" s="307"/>
      <c r="BV35" s="307"/>
      <c r="BW35" s="307"/>
      <c r="BX35" s="307"/>
      <c r="BY35" s="307"/>
      <c r="BZ35" s="307"/>
      <c r="CA35" s="307"/>
      <c r="CB35" s="307"/>
      <c r="CC35" s="307"/>
      <c r="CD35" s="307"/>
      <c r="CE35" s="307"/>
      <c r="CF35" s="307"/>
      <c r="CG35" s="307"/>
      <c r="CH35" s="307"/>
      <c r="CI35" s="307"/>
      <c r="CJ35" s="307"/>
      <c r="CK35" s="307"/>
      <c r="CL35" s="307"/>
      <c r="CM35" s="307"/>
      <c r="CN35" s="307"/>
      <c r="CO35" s="307"/>
      <c r="CP35" s="307"/>
      <c r="CQ35" s="307"/>
      <c r="CR35" s="307"/>
      <c r="CS35" s="307"/>
      <c r="CT35" s="307"/>
      <c r="CU35" s="307"/>
      <c r="CV35" s="307"/>
      <c r="CW35" s="307"/>
      <c r="CX35" s="307"/>
      <c r="CY35" s="307"/>
      <c r="CZ35" s="307"/>
      <c r="DA35" s="307"/>
      <c r="DB35" s="307"/>
      <c r="DC35" s="307"/>
      <c r="DD35" s="307"/>
      <c r="DE35" s="307"/>
      <c r="DF35" s="307"/>
      <c r="DG35" s="307"/>
      <c r="DH35" s="307"/>
      <c r="DI35" s="307"/>
      <c r="DJ35" s="307"/>
      <c r="DK35" s="307"/>
      <c r="DL35" s="307"/>
      <c r="DM35" s="307"/>
      <c r="DN35" s="307"/>
      <c r="DO35" s="307"/>
      <c r="DP35" s="307"/>
      <c r="DQ35" s="307"/>
      <c r="DR35" s="307"/>
      <c r="DS35" s="307"/>
      <c r="DT35" s="307"/>
      <c r="DU35" s="307"/>
      <c r="DV35" s="307"/>
      <c r="DW35" s="307"/>
      <c r="DX35" s="307"/>
      <c r="DY35" s="307"/>
      <c r="DZ35" s="307"/>
      <c r="EA35" s="307"/>
      <c r="EB35" s="307"/>
      <c r="EC35" s="307"/>
      <c r="ED35" s="307"/>
      <c r="EE35" s="307"/>
      <c r="EF35" s="307"/>
      <c r="EG35" s="307"/>
      <c r="EH35" s="307"/>
      <c r="EI35" s="307"/>
      <c r="EJ35" s="307"/>
      <c r="EK35" s="307"/>
      <c r="EL35" s="307"/>
      <c r="EM35" s="307"/>
      <c r="EN35" s="307"/>
      <c r="EO35" s="307"/>
      <c r="EP35" s="307"/>
      <c r="EQ35" s="307"/>
      <c r="ER35" s="307"/>
      <c r="ES35" s="307"/>
      <c r="ET35" s="307"/>
    </row>
    <row r="36" spans="1:150">
      <c r="A36" s="5" t="s">
        <v>255</v>
      </c>
      <c r="B36" s="11" t="s">
        <v>238</v>
      </c>
      <c r="C36" s="305"/>
      <c r="D36" s="305"/>
      <c r="E36" s="305"/>
      <c r="F36" s="305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  <c r="AB36" s="307"/>
      <c r="AC36" s="307"/>
      <c r="AD36" s="307"/>
      <c r="AE36" s="307"/>
      <c r="AF36" s="307"/>
      <c r="AG36" s="307"/>
      <c r="AH36" s="307"/>
      <c r="AI36" s="307"/>
      <c r="AJ36" s="307"/>
      <c r="AK36" s="307"/>
      <c r="AL36" s="307"/>
      <c r="AM36" s="307"/>
      <c r="AN36" s="307"/>
      <c r="AO36" s="307"/>
      <c r="AP36" s="307"/>
      <c r="AQ36" s="307"/>
      <c r="AR36" s="307"/>
      <c r="AS36" s="307"/>
      <c r="AT36" s="307"/>
      <c r="AU36" s="307"/>
      <c r="AV36" s="307"/>
      <c r="AW36" s="307"/>
      <c r="AX36" s="307"/>
      <c r="AY36" s="307"/>
      <c r="AZ36" s="307"/>
      <c r="BA36" s="307"/>
      <c r="BB36" s="307"/>
      <c r="BC36" s="307"/>
      <c r="BD36" s="307"/>
      <c r="BE36" s="307"/>
      <c r="BF36" s="307"/>
      <c r="BG36" s="307"/>
      <c r="BH36" s="307"/>
      <c r="BI36" s="307"/>
      <c r="BJ36" s="307"/>
      <c r="BK36" s="307"/>
      <c r="BL36" s="307"/>
      <c r="BM36" s="307"/>
      <c r="BN36" s="307"/>
      <c r="BO36" s="307"/>
      <c r="BP36" s="307"/>
      <c r="BQ36" s="307"/>
      <c r="BR36" s="307"/>
      <c r="BS36" s="307"/>
      <c r="BT36" s="307"/>
      <c r="BU36" s="307"/>
      <c r="BV36" s="307"/>
      <c r="BW36" s="307"/>
      <c r="BX36" s="307"/>
      <c r="BY36" s="307"/>
      <c r="BZ36" s="307"/>
      <c r="CA36" s="307"/>
      <c r="CB36" s="307"/>
      <c r="CC36" s="307"/>
      <c r="CD36" s="307"/>
      <c r="CE36" s="307"/>
      <c r="CF36" s="307"/>
      <c r="CG36" s="307"/>
      <c r="CH36" s="307"/>
      <c r="CI36" s="307"/>
      <c r="CJ36" s="307"/>
      <c r="CK36" s="307"/>
      <c r="CL36" s="307"/>
      <c r="CM36" s="307"/>
      <c r="CN36" s="307"/>
      <c r="CO36" s="307"/>
      <c r="CP36" s="307"/>
      <c r="CQ36" s="307"/>
      <c r="CR36" s="307"/>
      <c r="CS36" s="307"/>
      <c r="CT36" s="307"/>
      <c r="CU36" s="307"/>
      <c r="CV36" s="307"/>
      <c r="CW36" s="307"/>
      <c r="CX36" s="307"/>
      <c r="CY36" s="307"/>
      <c r="CZ36" s="307"/>
      <c r="DA36" s="307"/>
      <c r="DB36" s="307"/>
      <c r="DC36" s="307"/>
      <c r="DD36" s="307"/>
      <c r="DE36" s="307"/>
      <c r="DF36" s="307"/>
      <c r="DG36" s="307"/>
      <c r="DH36" s="307"/>
      <c r="DI36" s="307"/>
      <c r="DJ36" s="307"/>
      <c r="DK36" s="307"/>
      <c r="DL36" s="307"/>
      <c r="DM36" s="307"/>
      <c r="DN36" s="307"/>
      <c r="DO36" s="307"/>
      <c r="DP36" s="307"/>
      <c r="DQ36" s="307"/>
      <c r="DR36" s="307"/>
      <c r="DS36" s="307"/>
      <c r="DT36" s="307"/>
      <c r="DU36" s="307"/>
      <c r="DV36" s="307"/>
      <c r="DW36" s="307"/>
      <c r="DX36" s="307"/>
      <c r="DY36" s="307"/>
      <c r="DZ36" s="307"/>
      <c r="EA36" s="307"/>
      <c r="EB36" s="307"/>
      <c r="EC36" s="307"/>
      <c r="ED36" s="307"/>
      <c r="EE36" s="307"/>
      <c r="EF36" s="307"/>
      <c r="EG36" s="307"/>
      <c r="EH36" s="307"/>
      <c r="EI36" s="307"/>
      <c r="EJ36" s="307"/>
      <c r="EK36" s="307"/>
      <c r="EL36" s="307"/>
      <c r="EM36" s="307"/>
      <c r="EN36" s="307"/>
      <c r="EO36" s="307"/>
      <c r="EP36" s="307"/>
      <c r="EQ36" s="307"/>
      <c r="ER36" s="307"/>
      <c r="ES36" s="307"/>
      <c r="ET36" s="307"/>
    </row>
    <row r="37" spans="1:150">
      <c r="A37" s="259" t="s">
        <v>258</v>
      </c>
      <c r="B37" s="11" t="s">
        <v>240</v>
      </c>
      <c r="C37" s="305"/>
      <c r="D37" s="305"/>
      <c r="E37" s="305"/>
      <c r="F37" s="305"/>
      <c r="G37" s="307"/>
      <c r="H37" s="307"/>
      <c r="I37" s="307"/>
      <c r="J37" s="307"/>
      <c r="K37" s="307"/>
      <c r="L37" s="307"/>
      <c r="M37" s="307"/>
      <c r="N37" s="307"/>
      <c r="O37" s="307"/>
      <c r="P37" s="307"/>
      <c r="Q37" s="307"/>
      <c r="R37" s="307"/>
      <c r="S37" s="307"/>
      <c r="T37" s="307"/>
      <c r="U37" s="307"/>
      <c r="V37" s="307"/>
      <c r="W37" s="307"/>
      <c r="X37" s="307"/>
      <c r="Y37" s="307"/>
      <c r="Z37" s="307"/>
      <c r="AA37" s="307"/>
      <c r="AB37" s="307"/>
      <c r="AC37" s="307"/>
      <c r="AD37" s="307"/>
      <c r="AE37" s="307"/>
      <c r="AF37" s="307"/>
      <c r="AG37" s="307"/>
      <c r="AH37" s="307"/>
      <c r="AI37" s="307"/>
      <c r="AJ37" s="307"/>
      <c r="AK37" s="307"/>
      <c r="AL37" s="307"/>
      <c r="AM37" s="307"/>
      <c r="AN37" s="307"/>
      <c r="AO37" s="307"/>
      <c r="AP37" s="307"/>
      <c r="AQ37" s="307"/>
      <c r="AR37" s="307"/>
      <c r="AS37" s="307"/>
      <c r="AT37" s="307"/>
      <c r="AU37" s="307"/>
      <c r="AV37" s="307"/>
      <c r="AW37" s="307"/>
      <c r="AX37" s="307"/>
      <c r="AY37" s="307"/>
      <c r="AZ37" s="307"/>
      <c r="BA37" s="307"/>
      <c r="BB37" s="307"/>
      <c r="BC37" s="307"/>
      <c r="BD37" s="307"/>
      <c r="BE37" s="307"/>
      <c r="BF37" s="307"/>
      <c r="BG37" s="307"/>
      <c r="BH37" s="307"/>
      <c r="BI37" s="307"/>
      <c r="BJ37" s="307"/>
      <c r="BK37" s="307"/>
      <c r="BL37" s="307"/>
      <c r="BM37" s="307"/>
      <c r="BN37" s="307"/>
      <c r="BO37" s="307"/>
      <c r="BP37" s="307"/>
      <c r="BQ37" s="307"/>
      <c r="BR37" s="307"/>
      <c r="BS37" s="307"/>
      <c r="BT37" s="307"/>
      <c r="BU37" s="307"/>
      <c r="BV37" s="307"/>
      <c r="BW37" s="307"/>
      <c r="BX37" s="307"/>
      <c r="BY37" s="307"/>
      <c r="BZ37" s="307"/>
      <c r="CA37" s="307"/>
      <c r="CB37" s="307"/>
      <c r="CC37" s="307"/>
      <c r="CD37" s="307"/>
      <c r="CE37" s="307"/>
      <c r="CF37" s="307"/>
      <c r="CG37" s="307"/>
      <c r="CH37" s="307"/>
      <c r="CI37" s="307"/>
      <c r="CJ37" s="307"/>
      <c r="CK37" s="307"/>
      <c r="CL37" s="307"/>
      <c r="CM37" s="307"/>
      <c r="CN37" s="307"/>
      <c r="CO37" s="307"/>
      <c r="CP37" s="307"/>
      <c r="CQ37" s="307"/>
      <c r="CR37" s="307"/>
      <c r="CS37" s="307"/>
      <c r="CT37" s="307"/>
      <c r="CU37" s="307"/>
      <c r="CV37" s="307"/>
      <c r="CW37" s="307"/>
      <c r="CX37" s="307"/>
      <c r="CY37" s="307"/>
      <c r="CZ37" s="307"/>
      <c r="DA37" s="307"/>
      <c r="DB37" s="307"/>
      <c r="DC37" s="307"/>
      <c r="DD37" s="307"/>
      <c r="DE37" s="307"/>
      <c r="DF37" s="307"/>
      <c r="DG37" s="307"/>
      <c r="DH37" s="307"/>
      <c r="DI37" s="307"/>
      <c r="DJ37" s="307"/>
      <c r="DK37" s="307"/>
      <c r="DL37" s="307"/>
      <c r="DM37" s="307"/>
      <c r="DN37" s="307"/>
      <c r="DO37" s="307"/>
      <c r="DP37" s="307"/>
      <c r="DQ37" s="307"/>
      <c r="DR37" s="307"/>
      <c r="DS37" s="307"/>
      <c r="DT37" s="307"/>
      <c r="DU37" s="307"/>
      <c r="DV37" s="307"/>
      <c r="DW37" s="307"/>
      <c r="DX37" s="307"/>
      <c r="DY37" s="307"/>
      <c r="DZ37" s="307"/>
      <c r="EA37" s="307"/>
      <c r="EB37" s="307"/>
      <c r="EC37" s="307"/>
      <c r="ED37" s="307"/>
      <c r="EE37" s="307"/>
      <c r="EF37" s="307"/>
      <c r="EG37" s="307"/>
      <c r="EH37" s="307"/>
      <c r="EI37" s="307"/>
      <c r="EJ37" s="307"/>
      <c r="EK37" s="307"/>
      <c r="EL37" s="307"/>
      <c r="EM37" s="307"/>
      <c r="EN37" s="307"/>
      <c r="EO37" s="307"/>
      <c r="EP37" s="307"/>
      <c r="EQ37" s="307"/>
      <c r="ER37" s="307"/>
      <c r="ES37" s="307"/>
      <c r="ET37" s="307"/>
    </row>
    <row r="38" spans="1:150">
      <c r="A38" s="259" t="s">
        <v>258</v>
      </c>
      <c r="B38" s="11" t="s">
        <v>240</v>
      </c>
      <c r="C38" s="306"/>
      <c r="D38" s="306"/>
      <c r="E38" s="306"/>
      <c r="F38" s="306"/>
      <c r="G38" s="307"/>
      <c r="H38" s="307"/>
      <c r="I38" s="307"/>
      <c r="J38" s="307"/>
      <c r="K38" s="307"/>
      <c r="L38" s="307"/>
      <c r="M38" s="307"/>
      <c r="N38" s="307"/>
      <c r="O38" s="307"/>
      <c r="P38" s="307"/>
      <c r="Q38" s="307"/>
      <c r="R38" s="307"/>
      <c r="S38" s="307"/>
      <c r="T38" s="307"/>
      <c r="U38" s="307"/>
      <c r="V38" s="307"/>
      <c r="W38" s="307"/>
      <c r="X38" s="307"/>
      <c r="Y38" s="307"/>
      <c r="Z38" s="307"/>
      <c r="AA38" s="307"/>
      <c r="AB38" s="307"/>
      <c r="AC38" s="307"/>
      <c r="AD38" s="307"/>
      <c r="AE38" s="307"/>
      <c r="AF38" s="307"/>
      <c r="AG38" s="307"/>
      <c r="AH38" s="307"/>
      <c r="AI38" s="307"/>
      <c r="AJ38" s="307"/>
      <c r="AK38" s="307"/>
      <c r="AL38" s="307"/>
      <c r="AM38" s="307"/>
      <c r="AN38" s="307"/>
      <c r="AO38" s="307"/>
      <c r="AP38" s="307"/>
      <c r="AQ38" s="307"/>
      <c r="AR38" s="307"/>
      <c r="AS38" s="307"/>
      <c r="AT38" s="307"/>
      <c r="AU38" s="307"/>
      <c r="AV38" s="307"/>
      <c r="AW38" s="307"/>
      <c r="AX38" s="307"/>
      <c r="AY38" s="307"/>
      <c r="AZ38" s="307"/>
      <c r="BA38" s="307"/>
      <c r="BB38" s="307"/>
      <c r="BC38" s="307"/>
      <c r="BD38" s="307"/>
      <c r="BE38" s="307"/>
      <c r="BF38" s="307"/>
      <c r="BG38" s="307"/>
      <c r="BH38" s="307"/>
      <c r="BI38" s="307"/>
      <c r="BJ38" s="307"/>
      <c r="BK38" s="307"/>
      <c r="BL38" s="307"/>
      <c r="BM38" s="307"/>
      <c r="BN38" s="307"/>
      <c r="BO38" s="307"/>
      <c r="BP38" s="307"/>
      <c r="BQ38" s="307"/>
      <c r="BR38" s="307"/>
      <c r="BS38" s="307"/>
      <c r="BT38" s="307"/>
      <c r="BU38" s="307"/>
      <c r="BV38" s="307"/>
      <c r="BW38" s="307"/>
      <c r="BX38" s="307"/>
      <c r="BY38" s="307"/>
      <c r="BZ38" s="307"/>
      <c r="CA38" s="307"/>
      <c r="CB38" s="307"/>
      <c r="CC38" s="307"/>
      <c r="CD38" s="307"/>
      <c r="CE38" s="307"/>
      <c r="CF38" s="307"/>
      <c r="CG38" s="307"/>
      <c r="CH38" s="307"/>
      <c r="CI38" s="307"/>
      <c r="CJ38" s="307"/>
      <c r="CK38" s="307"/>
      <c r="CL38" s="307"/>
      <c r="CM38" s="307"/>
      <c r="CN38" s="307"/>
      <c r="CO38" s="307"/>
      <c r="CP38" s="307"/>
      <c r="CQ38" s="307"/>
      <c r="CR38" s="307"/>
      <c r="CS38" s="307"/>
      <c r="CT38" s="307"/>
      <c r="CU38" s="307"/>
      <c r="CV38" s="307"/>
      <c r="CW38" s="307"/>
      <c r="CX38" s="307"/>
      <c r="CY38" s="307"/>
      <c r="CZ38" s="307"/>
      <c r="DA38" s="307"/>
      <c r="DB38" s="307"/>
      <c r="DC38" s="307"/>
      <c r="DD38" s="307"/>
      <c r="DE38" s="307"/>
      <c r="DF38" s="307"/>
      <c r="DG38" s="307"/>
      <c r="DH38" s="307"/>
      <c r="DI38" s="307"/>
      <c r="DJ38" s="307"/>
      <c r="DK38" s="307"/>
      <c r="DL38" s="307"/>
      <c r="DM38" s="307"/>
      <c r="DN38" s="307"/>
      <c r="DO38" s="307"/>
      <c r="DP38" s="307"/>
      <c r="DQ38" s="307"/>
      <c r="DR38" s="307"/>
      <c r="DS38" s="307"/>
      <c r="DT38" s="307"/>
      <c r="DU38" s="307"/>
      <c r="DV38" s="307"/>
      <c r="DW38" s="307"/>
      <c r="DX38" s="307"/>
      <c r="DY38" s="307"/>
      <c r="DZ38" s="307"/>
      <c r="EA38" s="307"/>
      <c r="EB38" s="307"/>
      <c r="EC38" s="307"/>
      <c r="ED38" s="307"/>
      <c r="EE38" s="307"/>
      <c r="EF38" s="307"/>
      <c r="EG38" s="307"/>
      <c r="EH38" s="307"/>
      <c r="EI38" s="307"/>
      <c r="EJ38" s="307"/>
      <c r="EK38" s="307"/>
      <c r="EL38" s="307"/>
      <c r="EM38" s="307"/>
      <c r="EN38" s="307"/>
      <c r="EO38" s="307"/>
      <c r="EP38" s="307"/>
      <c r="EQ38" s="307"/>
      <c r="ER38" s="307"/>
      <c r="ES38" s="307"/>
      <c r="ET38" s="307"/>
    </row>
    <row r="39" spans="1:150">
      <c r="A39" s="246">
        <v>4</v>
      </c>
      <c r="B39" s="247" t="s">
        <v>11</v>
      </c>
      <c r="C39" s="250">
        <f>C40+C41</f>
        <v>650000</v>
      </c>
      <c r="D39" s="250">
        <f>D40+D41</f>
        <v>617500</v>
      </c>
      <c r="E39" s="250">
        <f>E40+E41</f>
        <v>586625</v>
      </c>
      <c r="F39" s="250">
        <f>F40+F41</f>
        <v>557293.75</v>
      </c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7"/>
      <c r="R39" s="307"/>
      <c r="S39" s="307"/>
      <c r="T39" s="307"/>
      <c r="U39" s="307"/>
      <c r="V39" s="307"/>
      <c r="W39" s="307"/>
      <c r="X39" s="307"/>
      <c r="Y39" s="307"/>
      <c r="Z39" s="307"/>
      <c r="AA39" s="307"/>
      <c r="AB39" s="307"/>
      <c r="AC39" s="307"/>
      <c r="AD39" s="307"/>
      <c r="AE39" s="307"/>
      <c r="AF39" s="307"/>
      <c r="AG39" s="307"/>
      <c r="AH39" s="307"/>
      <c r="AI39" s="307"/>
      <c r="AJ39" s="307"/>
      <c r="AK39" s="307"/>
      <c r="AL39" s="307"/>
      <c r="AM39" s="307"/>
      <c r="AN39" s="307"/>
      <c r="AO39" s="307"/>
      <c r="AP39" s="307"/>
      <c r="AQ39" s="307"/>
      <c r="AR39" s="307"/>
      <c r="AS39" s="307"/>
      <c r="AT39" s="307"/>
      <c r="AU39" s="307"/>
      <c r="AV39" s="307"/>
      <c r="AW39" s="307"/>
      <c r="AX39" s="307"/>
      <c r="AY39" s="307"/>
      <c r="AZ39" s="307"/>
      <c r="BA39" s="307"/>
      <c r="BB39" s="307"/>
      <c r="BC39" s="307"/>
      <c r="BD39" s="307"/>
      <c r="BE39" s="307"/>
      <c r="BF39" s="307"/>
      <c r="BG39" s="307"/>
      <c r="BH39" s="307"/>
      <c r="BI39" s="307"/>
      <c r="BJ39" s="307"/>
      <c r="BK39" s="307"/>
      <c r="BL39" s="307"/>
      <c r="BM39" s="307"/>
      <c r="BN39" s="307"/>
      <c r="BO39" s="307"/>
      <c r="BP39" s="307"/>
      <c r="BQ39" s="307"/>
      <c r="BR39" s="307"/>
      <c r="BS39" s="307"/>
      <c r="BT39" s="307"/>
      <c r="BU39" s="307"/>
      <c r="BV39" s="307"/>
      <c r="BW39" s="307"/>
      <c r="BX39" s="307"/>
      <c r="BY39" s="307"/>
      <c r="BZ39" s="307"/>
      <c r="CA39" s="307"/>
      <c r="CB39" s="307"/>
      <c r="CC39" s="307"/>
      <c r="CD39" s="307"/>
      <c r="CE39" s="307"/>
      <c r="CF39" s="307"/>
      <c r="CG39" s="307"/>
      <c r="CH39" s="307"/>
      <c r="CI39" s="307"/>
      <c r="CJ39" s="307"/>
      <c r="CK39" s="307"/>
      <c r="CL39" s="307"/>
      <c r="CM39" s="307"/>
      <c r="CN39" s="307"/>
      <c r="CO39" s="307"/>
      <c r="CP39" s="307"/>
      <c r="CQ39" s="307"/>
      <c r="CR39" s="307"/>
      <c r="CS39" s="307"/>
      <c r="CT39" s="307"/>
      <c r="CU39" s="307"/>
      <c r="CV39" s="307"/>
      <c r="CW39" s="307"/>
      <c r="CX39" s="307"/>
      <c r="CY39" s="307"/>
      <c r="CZ39" s="307"/>
      <c r="DA39" s="307"/>
      <c r="DB39" s="307"/>
      <c r="DC39" s="307"/>
      <c r="DD39" s="307"/>
      <c r="DE39" s="307"/>
      <c r="DF39" s="307"/>
      <c r="DG39" s="307"/>
      <c r="DH39" s="307"/>
      <c r="DI39" s="307"/>
      <c r="DJ39" s="307"/>
      <c r="DK39" s="307"/>
      <c r="DL39" s="307"/>
      <c r="DM39" s="307"/>
      <c r="DN39" s="307"/>
      <c r="DO39" s="307"/>
      <c r="DP39" s="307"/>
      <c r="DQ39" s="307"/>
      <c r="DR39" s="307"/>
      <c r="DS39" s="307"/>
      <c r="DT39" s="307"/>
      <c r="DU39" s="307"/>
      <c r="DV39" s="307"/>
      <c r="DW39" s="307"/>
      <c r="DX39" s="307"/>
      <c r="DY39" s="307"/>
      <c r="DZ39" s="307"/>
      <c r="EA39" s="307"/>
      <c r="EB39" s="307"/>
      <c r="EC39" s="307"/>
      <c r="ED39" s="307"/>
      <c r="EE39" s="307"/>
      <c r="EF39" s="307"/>
      <c r="EG39" s="307"/>
      <c r="EH39" s="307"/>
      <c r="EI39" s="307"/>
      <c r="EJ39" s="307"/>
      <c r="EK39" s="307"/>
      <c r="EL39" s="307"/>
      <c r="EM39" s="307"/>
      <c r="EN39" s="307"/>
      <c r="EO39" s="307"/>
      <c r="EP39" s="307"/>
      <c r="EQ39" s="307"/>
      <c r="ER39" s="307"/>
      <c r="ES39" s="307"/>
      <c r="ET39" s="307"/>
    </row>
    <row r="40" spans="1:150">
      <c r="A40" s="340" t="s">
        <v>229</v>
      </c>
      <c r="B40" s="341"/>
      <c r="C40" s="295">
        <f>'Evolución Presupuestaria'!I34</f>
        <v>650000</v>
      </c>
      <c r="D40" s="295">
        <f>C39*0.95</f>
        <v>617500</v>
      </c>
      <c r="E40" s="295">
        <f>D39*0.95</f>
        <v>586625</v>
      </c>
      <c r="F40" s="295">
        <f>E39*0.95</f>
        <v>557293.75</v>
      </c>
      <c r="G40" s="307" t="s">
        <v>269</v>
      </c>
      <c r="H40" s="307"/>
      <c r="I40" s="307"/>
      <c r="J40" s="307"/>
      <c r="K40" s="307"/>
      <c r="L40" s="307"/>
      <c r="M40" s="307"/>
      <c r="N40" s="307"/>
      <c r="O40" s="307"/>
      <c r="P40" s="307"/>
      <c r="Q40" s="307"/>
      <c r="R40" s="307"/>
      <c r="S40" s="307"/>
      <c r="T40" s="307"/>
      <c r="U40" s="307"/>
      <c r="V40" s="307"/>
      <c r="W40" s="307"/>
      <c r="X40" s="307"/>
      <c r="Y40" s="307"/>
      <c r="Z40" s="307"/>
      <c r="AA40" s="307"/>
      <c r="AB40" s="307"/>
      <c r="AC40" s="307"/>
      <c r="AD40" s="307"/>
      <c r="AE40" s="307"/>
      <c r="AF40" s="307"/>
      <c r="AG40" s="307"/>
      <c r="AH40" s="307"/>
      <c r="AI40" s="307"/>
      <c r="AJ40" s="307"/>
      <c r="AK40" s="307"/>
      <c r="AL40" s="307"/>
      <c r="AM40" s="307"/>
      <c r="AN40" s="307"/>
      <c r="AO40" s="307"/>
      <c r="AP40" s="307"/>
      <c r="AQ40" s="307"/>
      <c r="AR40" s="307"/>
      <c r="AS40" s="307"/>
      <c r="AT40" s="307"/>
      <c r="AU40" s="307"/>
      <c r="AV40" s="307"/>
      <c r="AW40" s="307"/>
      <c r="AX40" s="307"/>
      <c r="AY40" s="307"/>
      <c r="AZ40" s="307"/>
      <c r="BA40" s="307"/>
      <c r="BB40" s="307"/>
      <c r="BC40" s="307"/>
      <c r="BD40" s="307"/>
      <c r="BE40" s="307"/>
      <c r="BF40" s="307"/>
      <c r="BG40" s="307"/>
      <c r="BH40" s="307"/>
      <c r="BI40" s="307"/>
      <c r="BJ40" s="307"/>
      <c r="BK40" s="307"/>
      <c r="BL40" s="307"/>
      <c r="BM40" s="307"/>
      <c r="BN40" s="307"/>
      <c r="BO40" s="307"/>
      <c r="BP40" s="307"/>
      <c r="BQ40" s="307"/>
      <c r="BR40" s="307"/>
      <c r="BS40" s="307"/>
      <c r="BT40" s="307"/>
      <c r="BU40" s="307"/>
      <c r="BV40" s="307"/>
      <c r="BW40" s="307"/>
      <c r="BX40" s="307"/>
      <c r="BY40" s="307"/>
      <c r="BZ40" s="307"/>
      <c r="CA40" s="307"/>
      <c r="CB40" s="307"/>
      <c r="CC40" s="307"/>
      <c r="CD40" s="307"/>
      <c r="CE40" s="307"/>
      <c r="CF40" s="307"/>
      <c r="CG40" s="307"/>
      <c r="CH40" s="307"/>
      <c r="CI40" s="307"/>
      <c r="CJ40" s="307"/>
      <c r="CK40" s="307"/>
      <c r="CL40" s="307"/>
      <c r="CM40" s="307"/>
      <c r="CN40" s="307"/>
      <c r="CO40" s="307"/>
      <c r="CP40" s="307"/>
      <c r="CQ40" s="307"/>
      <c r="CR40" s="307"/>
      <c r="CS40" s="307"/>
      <c r="CT40" s="307"/>
      <c r="CU40" s="307"/>
      <c r="CV40" s="307"/>
      <c r="CW40" s="307"/>
      <c r="CX40" s="307"/>
      <c r="CY40" s="307"/>
      <c r="CZ40" s="307"/>
      <c r="DA40" s="307"/>
      <c r="DB40" s="307"/>
      <c r="DC40" s="307"/>
      <c r="DD40" s="307"/>
      <c r="DE40" s="307"/>
      <c r="DF40" s="307"/>
      <c r="DG40" s="307"/>
      <c r="DH40" s="307"/>
      <c r="DI40" s="307"/>
      <c r="DJ40" s="307"/>
      <c r="DK40" s="307"/>
      <c r="DL40" s="307"/>
      <c r="DM40" s="307"/>
      <c r="DN40" s="307"/>
      <c r="DO40" s="307"/>
      <c r="DP40" s="307"/>
      <c r="DQ40" s="307"/>
      <c r="DR40" s="307"/>
      <c r="DS40" s="307"/>
      <c r="DT40" s="307"/>
      <c r="DU40" s="307"/>
      <c r="DV40" s="307"/>
      <c r="DW40" s="307"/>
      <c r="DX40" s="307"/>
      <c r="DY40" s="307"/>
      <c r="DZ40" s="307"/>
      <c r="EA40" s="307"/>
      <c r="EB40" s="307"/>
      <c r="EC40" s="307"/>
      <c r="ED40" s="307"/>
      <c r="EE40" s="307"/>
      <c r="EF40" s="307"/>
      <c r="EG40" s="307"/>
      <c r="EH40" s="307"/>
      <c r="EI40" s="307"/>
      <c r="EJ40" s="307"/>
      <c r="EK40" s="307"/>
      <c r="EL40" s="307"/>
      <c r="EM40" s="307"/>
      <c r="EN40" s="307"/>
      <c r="EO40" s="307"/>
      <c r="EP40" s="307"/>
      <c r="EQ40" s="307"/>
      <c r="ER40" s="307"/>
      <c r="ES40" s="307"/>
      <c r="ET40" s="307"/>
    </row>
    <row r="41" spans="1:150">
      <c r="A41" s="342" t="s">
        <v>230</v>
      </c>
      <c r="B41" s="343"/>
      <c r="C41" s="249">
        <f>SUM(C42:C43)</f>
        <v>0</v>
      </c>
      <c r="D41" s="249">
        <f>SUM(D42:D43)</f>
        <v>0</v>
      </c>
      <c r="E41" s="249">
        <f>SUM(E42:E43)</f>
        <v>0</v>
      </c>
      <c r="F41" s="249">
        <f>SUM(F42:F43)</f>
        <v>0</v>
      </c>
      <c r="G41" s="307"/>
      <c r="H41" s="307"/>
      <c r="I41" s="307"/>
      <c r="J41" s="307"/>
      <c r="K41" s="307"/>
      <c r="L41" s="307"/>
      <c r="M41" s="307"/>
      <c r="N41" s="307"/>
      <c r="O41" s="307"/>
      <c r="P41" s="307"/>
      <c r="Q41" s="307"/>
      <c r="R41" s="307"/>
      <c r="S41" s="307"/>
      <c r="T41" s="307"/>
      <c r="U41" s="307"/>
      <c r="V41" s="307"/>
      <c r="W41" s="307"/>
      <c r="X41" s="307"/>
      <c r="Y41" s="307"/>
      <c r="Z41" s="307"/>
      <c r="AA41" s="307"/>
      <c r="AB41" s="307"/>
      <c r="AC41" s="307"/>
      <c r="AD41" s="307"/>
      <c r="AE41" s="307"/>
      <c r="AF41" s="307"/>
      <c r="AG41" s="307"/>
      <c r="AH41" s="307"/>
      <c r="AI41" s="307"/>
      <c r="AJ41" s="307"/>
      <c r="AK41" s="307"/>
      <c r="AL41" s="307"/>
      <c r="AM41" s="307"/>
      <c r="AN41" s="307"/>
      <c r="AO41" s="307"/>
      <c r="AP41" s="307"/>
      <c r="AQ41" s="307"/>
      <c r="AR41" s="307"/>
      <c r="AS41" s="307"/>
      <c r="AT41" s="307"/>
      <c r="AU41" s="307"/>
      <c r="AV41" s="307"/>
      <c r="AW41" s="307"/>
      <c r="AX41" s="307"/>
      <c r="AY41" s="307"/>
      <c r="AZ41" s="307"/>
      <c r="BA41" s="307"/>
      <c r="BB41" s="307"/>
      <c r="BC41" s="307"/>
      <c r="BD41" s="307"/>
      <c r="BE41" s="307"/>
      <c r="BF41" s="307"/>
      <c r="BG41" s="307"/>
      <c r="BH41" s="307"/>
      <c r="BI41" s="307"/>
      <c r="BJ41" s="307"/>
      <c r="BK41" s="307"/>
      <c r="BL41" s="307"/>
      <c r="BM41" s="307"/>
      <c r="BN41" s="307"/>
      <c r="BO41" s="307"/>
      <c r="BP41" s="307"/>
      <c r="BQ41" s="307"/>
      <c r="BR41" s="307"/>
      <c r="BS41" s="307"/>
      <c r="BT41" s="307"/>
      <c r="BU41" s="307"/>
      <c r="BV41" s="307"/>
      <c r="BW41" s="307"/>
      <c r="BX41" s="307"/>
      <c r="BY41" s="307"/>
      <c r="BZ41" s="307"/>
      <c r="CA41" s="307"/>
      <c r="CB41" s="307"/>
      <c r="CC41" s="307"/>
      <c r="CD41" s="307"/>
      <c r="CE41" s="307"/>
      <c r="CF41" s="307"/>
      <c r="CG41" s="307"/>
      <c r="CH41" s="307"/>
      <c r="CI41" s="307"/>
      <c r="CJ41" s="307"/>
      <c r="CK41" s="307"/>
      <c r="CL41" s="307"/>
      <c r="CM41" s="307"/>
      <c r="CN41" s="307"/>
      <c r="CO41" s="307"/>
      <c r="CP41" s="307"/>
      <c r="CQ41" s="307"/>
      <c r="CR41" s="307"/>
      <c r="CS41" s="307"/>
      <c r="CT41" s="307"/>
      <c r="CU41" s="307"/>
      <c r="CV41" s="307"/>
      <c r="CW41" s="307"/>
      <c r="CX41" s="307"/>
      <c r="CY41" s="307"/>
      <c r="CZ41" s="307"/>
      <c r="DA41" s="307"/>
      <c r="DB41" s="307"/>
      <c r="DC41" s="307"/>
      <c r="DD41" s="307"/>
      <c r="DE41" s="307"/>
      <c r="DF41" s="307"/>
      <c r="DG41" s="307"/>
      <c r="DH41" s="307"/>
      <c r="DI41" s="307"/>
      <c r="DJ41" s="307"/>
      <c r="DK41" s="307"/>
      <c r="DL41" s="307"/>
      <c r="DM41" s="307"/>
      <c r="DN41" s="307"/>
      <c r="DO41" s="307"/>
      <c r="DP41" s="307"/>
      <c r="DQ41" s="307"/>
      <c r="DR41" s="307"/>
      <c r="DS41" s="307"/>
      <c r="DT41" s="307"/>
      <c r="DU41" s="307"/>
      <c r="DV41" s="307"/>
      <c r="DW41" s="307"/>
      <c r="DX41" s="307"/>
      <c r="DY41" s="307"/>
      <c r="DZ41" s="307"/>
      <c r="EA41" s="307"/>
      <c r="EB41" s="307"/>
      <c r="EC41" s="307"/>
      <c r="ED41" s="307"/>
      <c r="EE41" s="307"/>
      <c r="EF41" s="307"/>
      <c r="EG41" s="307"/>
      <c r="EH41" s="307"/>
      <c r="EI41" s="307"/>
      <c r="EJ41" s="307"/>
      <c r="EK41" s="307"/>
      <c r="EL41" s="307"/>
      <c r="EM41" s="307"/>
      <c r="EN41" s="307"/>
      <c r="EO41" s="307"/>
      <c r="EP41" s="307"/>
      <c r="EQ41" s="307"/>
      <c r="ER41" s="307"/>
      <c r="ES41" s="307"/>
      <c r="ET41" s="307"/>
    </row>
    <row r="42" spans="1:150">
      <c r="A42" s="259" t="s">
        <v>258</v>
      </c>
      <c r="B42" s="11" t="s">
        <v>240</v>
      </c>
      <c r="C42" s="304"/>
      <c r="D42" s="304"/>
      <c r="E42" s="304"/>
      <c r="F42" s="304"/>
      <c r="G42" s="307"/>
      <c r="H42" s="307"/>
      <c r="I42" s="307"/>
      <c r="J42" s="307"/>
      <c r="K42" s="307"/>
      <c r="L42" s="307"/>
      <c r="M42" s="307"/>
      <c r="N42" s="307"/>
      <c r="O42" s="307"/>
      <c r="P42" s="307"/>
      <c r="Q42" s="307"/>
      <c r="R42" s="307"/>
      <c r="S42" s="307"/>
      <c r="T42" s="307"/>
      <c r="U42" s="307"/>
      <c r="V42" s="307"/>
      <c r="W42" s="307"/>
      <c r="X42" s="307"/>
      <c r="Y42" s="307"/>
      <c r="Z42" s="307"/>
      <c r="AA42" s="307"/>
      <c r="AB42" s="307"/>
      <c r="AC42" s="307"/>
      <c r="AD42" s="307"/>
      <c r="AE42" s="307"/>
      <c r="AF42" s="307"/>
      <c r="AG42" s="307"/>
      <c r="AH42" s="307"/>
      <c r="AI42" s="307"/>
      <c r="AJ42" s="307"/>
      <c r="AK42" s="307"/>
      <c r="AL42" s="307"/>
      <c r="AM42" s="307"/>
      <c r="AN42" s="307"/>
      <c r="AO42" s="307"/>
      <c r="AP42" s="307"/>
      <c r="AQ42" s="307"/>
      <c r="AR42" s="307"/>
      <c r="AS42" s="307"/>
      <c r="AT42" s="307"/>
      <c r="AU42" s="307"/>
      <c r="AV42" s="307"/>
      <c r="AW42" s="307"/>
      <c r="AX42" s="307"/>
      <c r="AY42" s="307"/>
      <c r="AZ42" s="307"/>
      <c r="BA42" s="307"/>
      <c r="BB42" s="307"/>
      <c r="BC42" s="307"/>
      <c r="BD42" s="307"/>
      <c r="BE42" s="307"/>
      <c r="BF42" s="307"/>
      <c r="BG42" s="307"/>
      <c r="BH42" s="307"/>
      <c r="BI42" s="307"/>
      <c r="BJ42" s="307"/>
      <c r="BK42" s="307"/>
      <c r="BL42" s="307"/>
      <c r="BM42" s="307"/>
      <c r="BN42" s="307"/>
      <c r="BO42" s="307"/>
      <c r="BP42" s="307"/>
      <c r="BQ42" s="307"/>
      <c r="BR42" s="307"/>
      <c r="BS42" s="307"/>
      <c r="BT42" s="307"/>
      <c r="BU42" s="307"/>
      <c r="BV42" s="307"/>
      <c r="BW42" s="307"/>
      <c r="BX42" s="307"/>
      <c r="BY42" s="307"/>
      <c r="BZ42" s="307"/>
      <c r="CA42" s="307"/>
      <c r="CB42" s="307"/>
      <c r="CC42" s="307"/>
      <c r="CD42" s="307"/>
      <c r="CE42" s="307"/>
      <c r="CF42" s="307"/>
      <c r="CG42" s="307"/>
      <c r="CH42" s="307"/>
      <c r="CI42" s="307"/>
      <c r="CJ42" s="307"/>
      <c r="CK42" s="307"/>
      <c r="CL42" s="307"/>
      <c r="CM42" s="307"/>
      <c r="CN42" s="307"/>
      <c r="CO42" s="307"/>
      <c r="CP42" s="307"/>
      <c r="CQ42" s="307"/>
      <c r="CR42" s="307"/>
      <c r="CS42" s="307"/>
      <c r="CT42" s="307"/>
      <c r="CU42" s="307"/>
      <c r="CV42" s="307"/>
      <c r="CW42" s="307"/>
      <c r="CX42" s="307"/>
      <c r="CY42" s="307"/>
      <c r="CZ42" s="307"/>
      <c r="DA42" s="307"/>
      <c r="DB42" s="307"/>
      <c r="DC42" s="307"/>
      <c r="DD42" s="307"/>
      <c r="DE42" s="307"/>
      <c r="DF42" s="307"/>
      <c r="DG42" s="307"/>
      <c r="DH42" s="307"/>
      <c r="DI42" s="307"/>
      <c r="DJ42" s="307"/>
      <c r="DK42" s="307"/>
      <c r="DL42" s="307"/>
      <c r="DM42" s="307"/>
      <c r="DN42" s="307"/>
      <c r="DO42" s="307"/>
      <c r="DP42" s="307"/>
      <c r="DQ42" s="307"/>
      <c r="DR42" s="307"/>
      <c r="DS42" s="307"/>
      <c r="DT42" s="307"/>
      <c r="DU42" s="307"/>
      <c r="DV42" s="307"/>
      <c r="DW42" s="307"/>
      <c r="DX42" s="307"/>
      <c r="DY42" s="307"/>
      <c r="DZ42" s="307"/>
      <c r="EA42" s="307"/>
      <c r="EB42" s="307"/>
      <c r="EC42" s="307"/>
      <c r="ED42" s="307"/>
      <c r="EE42" s="307"/>
      <c r="EF42" s="307"/>
      <c r="EG42" s="307"/>
      <c r="EH42" s="307"/>
      <c r="EI42" s="307"/>
      <c r="EJ42" s="307"/>
      <c r="EK42" s="307"/>
      <c r="EL42" s="307"/>
      <c r="EM42" s="307"/>
      <c r="EN42" s="307"/>
      <c r="EO42" s="307"/>
      <c r="EP42" s="307"/>
      <c r="EQ42" s="307"/>
      <c r="ER42" s="307"/>
      <c r="ES42" s="307"/>
      <c r="ET42" s="307"/>
    </row>
    <row r="43" spans="1:150">
      <c r="A43" s="259" t="s">
        <v>258</v>
      </c>
      <c r="B43" s="11" t="s">
        <v>240</v>
      </c>
      <c r="C43" s="305"/>
      <c r="D43" s="305"/>
      <c r="E43" s="305"/>
      <c r="F43" s="305"/>
      <c r="G43" s="307"/>
      <c r="H43" s="307"/>
      <c r="I43" s="307"/>
      <c r="J43" s="307"/>
      <c r="K43" s="307"/>
      <c r="L43" s="307"/>
      <c r="M43" s="307"/>
      <c r="N43" s="307"/>
      <c r="O43" s="307"/>
      <c r="P43" s="307"/>
      <c r="Q43" s="307"/>
      <c r="R43" s="307"/>
      <c r="S43" s="307"/>
      <c r="T43" s="307"/>
      <c r="U43" s="307"/>
      <c r="V43" s="307"/>
      <c r="W43" s="307"/>
      <c r="X43" s="307"/>
      <c r="Y43" s="307"/>
      <c r="Z43" s="307"/>
      <c r="AA43" s="307"/>
      <c r="AB43" s="307"/>
      <c r="AC43" s="307"/>
      <c r="AD43" s="307"/>
      <c r="AE43" s="307"/>
      <c r="AF43" s="307"/>
      <c r="AG43" s="307"/>
      <c r="AH43" s="307"/>
      <c r="AI43" s="307"/>
      <c r="AJ43" s="307"/>
      <c r="AK43" s="307"/>
      <c r="AL43" s="307"/>
      <c r="AM43" s="307"/>
      <c r="AN43" s="307"/>
      <c r="AO43" s="307"/>
      <c r="AP43" s="307"/>
      <c r="AQ43" s="307"/>
      <c r="AR43" s="307"/>
      <c r="AS43" s="307"/>
      <c r="AT43" s="307"/>
      <c r="AU43" s="307"/>
      <c r="AV43" s="307"/>
      <c r="AW43" s="307"/>
      <c r="AX43" s="307"/>
      <c r="AY43" s="307"/>
      <c r="AZ43" s="307"/>
      <c r="BA43" s="307"/>
      <c r="BB43" s="307"/>
      <c r="BC43" s="307"/>
      <c r="BD43" s="307"/>
      <c r="BE43" s="307"/>
      <c r="BF43" s="307"/>
      <c r="BG43" s="307"/>
      <c r="BH43" s="307"/>
      <c r="BI43" s="307"/>
      <c r="BJ43" s="307"/>
      <c r="BK43" s="307"/>
      <c r="BL43" s="307"/>
      <c r="BM43" s="307"/>
      <c r="BN43" s="307"/>
      <c r="BO43" s="307"/>
      <c r="BP43" s="307"/>
      <c r="BQ43" s="307"/>
      <c r="BR43" s="307"/>
      <c r="BS43" s="307"/>
      <c r="BT43" s="307"/>
      <c r="BU43" s="307"/>
      <c r="BV43" s="307"/>
      <c r="BW43" s="307"/>
      <c r="BX43" s="307"/>
      <c r="BY43" s="307"/>
      <c r="BZ43" s="307"/>
      <c r="CA43" s="307"/>
      <c r="CB43" s="307"/>
      <c r="CC43" s="307"/>
      <c r="CD43" s="307"/>
      <c r="CE43" s="307"/>
      <c r="CF43" s="307"/>
      <c r="CG43" s="307"/>
      <c r="CH43" s="307"/>
      <c r="CI43" s="307"/>
      <c r="CJ43" s="307"/>
      <c r="CK43" s="307"/>
      <c r="CL43" s="307"/>
      <c r="CM43" s="307"/>
      <c r="CN43" s="307"/>
      <c r="CO43" s="307"/>
      <c r="CP43" s="307"/>
      <c r="CQ43" s="307"/>
      <c r="CR43" s="307"/>
      <c r="CS43" s="307"/>
      <c r="CT43" s="307"/>
      <c r="CU43" s="307"/>
      <c r="CV43" s="307"/>
      <c r="CW43" s="307"/>
      <c r="CX43" s="307"/>
      <c r="CY43" s="307"/>
      <c r="CZ43" s="307"/>
      <c r="DA43" s="307"/>
      <c r="DB43" s="307"/>
      <c r="DC43" s="307"/>
      <c r="DD43" s="307"/>
      <c r="DE43" s="307"/>
      <c r="DF43" s="307"/>
      <c r="DG43" s="307"/>
      <c r="DH43" s="307"/>
      <c r="DI43" s="307"/>
      <c r="DJ43" s="307"/>
      <c r="DK43" s="307"/>
      <c r="DL43" s="307"/>
      <c r="DM43" s="307"/>
      <c r="DN43" s="307"/>
      <c r="DO43" s="307"/>
      <c r="DP43" s="307"/>
      <c r="DQ43" s="307"/>
      <c r="DR43" s="307"/>
      <c r="DS43" s="307"/>
      <c r="DT43" s="307"/>
      <c r="DU43" s="307"/>
      <c r="DV43" s="307"/>
      <c r="DW43" s="307"/>
      <c r="DX43" s="307"/>
      <c r="DY43" s="307"/>
      <c r="DZ43" s="307"/>
      <c r="EA43" s="307"/>
      <c r="EB43" s="307"/>
      <c r="EC43" s="307"/>
      <c r="ED43" s="307"/>
      <c r="EE43" s="307"/>
      <c r="EF43" s="307"/>
      <c r="EG43" s="307"/>
      <c r="EH43" s="307"/>
      <c r="EI43" s="307"/>
      <c r="EJ43" s="307"/>
      <c r="EK43" s="307"/>
      <c r="EL43" s="307"/>
      <c r="EM43" s="307"/>
      <c r="EN43" s="307"/>
      <c r="EO43" s="307"/>
      <c r="EP43" s="307"/>
      <c r="EQ43" s="307"/>
      <c r="ER43" s="307"/>
      <c r="ES43" s="307"/>
      <c r="ET43" s="307"/>
    </row>
    <row r="44" spans="1:150">
      <c r="A44" s="246">
        <v>5</v>
      </c>
      <c r="B44" s="247" t="s">
        <v>15</v>
      </c>
      <c r="C44" s="250">
        <f>C45+C46</f>
        <v>30000</v>
      </c>
      <c r="D44" s="250">
        <f>D45+D46</f>
        <v>30600</v>
      </c>
      <c r="E44" s="250">
        <f>E45+E46</f>
        <v>31212</v>
      </c>
      <c r="F44" s="250">
        <f>F45+F46</f>
        <v>31836.240000000002</v>
      </c>
      <c r="G44" s="307"/>
      <c r="H44" s="307"/>
      <c r="I44" s="307"/>
      <c r="J44" s="307"/>
      <c r="K44" s="307"/>
      <c r="L44" s="307"/>
      <c r="M44" s="307"/>
      <c r="N44" s="307"/>
      <c r="O44" s="307"/>
      <c r="P44" s="307"/>
      <c r="Q44" s="307"/>
      <c r="R44" s="307"/>
      <c r="S44" s="307"/>
      <c r="T44" s="307"/>
      <c r="U44" s="307"/>
      <c r="V44" s="307"/>
      <c r="W44" s="307"/>
      <c r="X44" s="307"/>
      <c r="Y44" s="307"/>
      <c r="Z44" s="307"/>
      <c r="AA44" s="307"/>
      <c r="AB44" s="307"/>
      <c r="AC44" s="307"/>
      <c r="AD44" s="307"/>
      <c r="AE44" s="307"/>
      <c r="AF44" s="307"/>
      <c r="AG44" s="307"/>
      <c r="AH44" s="307"/>
      <c r="AI44" s="307"/>
      <c r="AJ44" s="307"/>
      <c r="AK44" s="307"/>
      <c r="AL44" s="307"/>
      <c r="AM44" s="307"/>
      <c r="AN44" s="307"/>
      <c r="AO44" s="307"/>
      <c r="AP44" s="307"/>
      <c r="AQ44" s="307"/>
      <c r="AR44" s="307"/>
      <c r="AS44" s="307"/>
      <c r="AT44" s="307"/>
      <c r="AU44" s="307"/>
      <c r="AV44" s="307"/>
      <c r="AW44" s="307"/>
      <c r="AX44" s="307"/>
      <c r="AY44" s="307"/>
      <c r="AZ44" s="307"/>
      <c r="BA44" s="307"/>
      <c r="BB44" s="307"/>
      <c r="BC44" s="307"/>
      <c r="BD44" s="307"/>
      <c r="BE44" s="307"/>
      <c r="BF44" s="307"/>
      <c r="BG44" s="307"/>
      <c r="BH44" s="307"/>
      <c r="BI44" s="307"/>
      <c r="BJ44" s="307"/>
      <c r="BK44" s="307"/>
      <c r="BL44" s="307"/>
      <c r="BM44" s="307"/>
      <c r="BN44" s="307"/>
      <c r="BO44" s="307"/>
      <c r="BP44" s="307"/>
      <c r="BQ44" s="307"/>
      <c r="BR44" s="307"/>
      <c r="BS44" s="307"/>
      <c r="BT44" s="307"/>
      <c r="BU44" s="307"/>
      <c r="BV44" s="307"/>
      <c r="BW44" s="307"/>
      <c r="BX44" s="307"/>
      <c r="BY44" s="307"/>
      <c r="BZ44" s="307"/>
      <c r="CA44" s="307"/>
      <c r="CB44" s="307"/>
      <c r="CC44" s="307"/>
      <c r="CD44" s="307"/>
      <c r="CE44" s="307"/>
      <c r="CF44" s="307"/>
      <c r="CG44" s="307"/>
      <c r="CH44" s="307"/>
      <c r="CI44" s="307"/>
      <c r="CJ44" s="307"/>
      <c r="CK44" s="307"/>
      <c r="CL44" s="307"/>
      <c r="CM44" s="307"/>
      <c r="CN44" s="307"/>
      <c r="CO44" s="307"/>
      <c r="CP44" s="307"/>
      <c r="CQ44" s="307"/>
      <c r="CR44" s="307"/>
      <c r="CS44" s="307"/>
      <c r="CT44" s="307"/>
      <c r="CU44" s="307"/>
      <c r="CV44" s="307"/>
      <c r="CW44" s="307"/>
      <c r="CX44" s="307"/>
      <c r="CY44" s="307"/>
      <c r="CZ44" s="307"/>
      <c r="DA44" s="307"/>
      <c r="DB44" s="307"/>
      <c r="DC44" s="307"/>
      <c r="DD44" s="307"/>
      <c r="DE44" s="307"/>
      <c r="DF44" s="307"/>
      <c r="DG44" s="307"/>
      <c r="DH44" s="307"/>
      <c r="DI44" s="307"/>
      <c r="DJ44" s="307"/>
      <c r="DK44" s="307"/>
      <c r="DL44" s="307"/>
      <c r="DM44" s="307"/>
      <c r="DN44" s="307"/>
      <c r="DO44" s="307"/>
      <c r="DP44" s="307"/>
      <c r="DQ44" s="307"/>
      <c r="DR44" s="307"/>
      <c r="DS44" s="307"/>
      <c r="DT44" s="307"/>
      <c r="DU44" s="307"/>
      <c r="DV44" s="307"/>
      <c r="DW44" s="307"/>
      <c r="DX44" s="307"/>
      <c r="DY44" s="307"/>
      <c r="DZ44" s="307"/>
      <c r="EA44" s="307"/>
      <c r="EB44" s="307"/>
      <c r="EC44" s="307"/>
      <c r="ED44" s="307"/>
      <c r="EE44" s="307"/>
      <c r="EF44" s="307"/>
      <c r="EG44" s="307"/>
      <c r="EH44" s="307"/>
      <c r="EI44" s="307"/>
      <c r="EJ44" s="307"/>
      <c r="EK44" s="307"/>
      <c r="EL44" s="307"/>
      <c r="EM44" s="307"/>
      <c r="EN44" s="307"/>
      <c r="EO44" s="307"/>
      <c r="EP44" s="307"/>
      <c r="EQ44" s="307"/>
      <c r="ER44" s="307"/>
      <c r="ES44" s="307"/>
      <c r="ET44" s="307"/>
    </row>
    <row r="45" spans="1:150">
      <c r="A45" s="340" t="s">
        <v>229</v>
      </c>
      <c r="B45" s="341"/>
      <c r="C45" s="295">
        <f>'Evolución Presupuestaria'!I35</f>
        <v>30000</v>
      </c>
      <c r="D45" s="295">
        <f>C44*1.02</f>
        <v>30600</v>
      </c>
      <c r="E45" s="295">
        <f>D44*1.02</f>
        <v>31212</v>
      </c>
      <c r="F45" s="295">
        <f>E44*1.02</f>
        <v>31836.240000000002</v>
      </c>
      <c r="G45" s="307" t="s">
        <v>266</v>
      </c>
      <c r="H45" s="307"/>
      <c r="I45" s="307"/>
      <c r="J45" s="307"/>
      <c r="K45" s="307"/>
      <c r="L45" s="307"/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7"/>
      <c r="AE45" s="307"/>
      <c r="AF45" s="307"/>
      <c r="AG45" s="307"/>
      <c r="AH45" s="307"/>
      <c r="AI45" s="307"/>
      <c r="AJ45" s="307"/>
      <c r="AK45" s="307"/>
      <c r="AL45" s="307"/>
      <c r="AM45" s="307"/>
      <c r="AN45" s="307"/>
      <c r="AO45" s="307"/>
      <c r="AP45" s="307"/>
      <c r="AQ45" s="307"/>
      <c r="AR45" s="307"/>
      <c r="AS45" s="307"/>
      <c r="AT45" s="307"/>
      <c r="AU45" s="307"/>
      <c r="AV45" s="307"/>
      <c r="AW45" s="307"/>
      <c r="AX45" s="307"/>
      <c r="AY45" s="307"/>
      <c r="AZ45" s="307"/>
      <c r="BA45" s="307"/>
      <c r="BB45" s="307"/>
      <c r="BC45" s="307"/>
      <c r="BD45" s="307"/>
      <c r="BE45" s="307"/>
      <c r="BF45" s="307"/>
      <c r="BG45" s="307"/>
      <c r="BH45" s="307"/>
      <c r="BI45" s="307"/>
      <c r="BJ45" s="307"/>
      <c r="BK45" s="307"/>
      <c r="BL45" s="307"/>
      <c r="BM45" s="307"/>
      <c r="BN45" s="307"/>
      <c r="BO45" s="307"/>
      <c r="BP45" s="307"/>
      <c r="BQ45" s="307"/>
      <c r="BR45" s="307"/>
      <c r="BS45" s="307"/>
      <c r="BT45" s="307"/>
      <c r="BU45" s="307"/>
      <c r="BV45" s="307"/>
      <c r="BW45" s="307"/>
      <c r="BX45" s="307"/>
      <c r="BY45" s="307"/>
      <c r="BZ45" s="307"/>
      <c r="CA45" s="307"/>
      <c r="CB45" s="307"/>
      <c r="CC45" s="307"/>
      <c r="CD45" s="307"/>
      <c r="CE45" s="307"/>
      <c r="CF45" s="307"/>
      <c r="CG45" s="307"/>
      <c r="CH45" s="307"/>
      <c r="CI45" s="307"/>
      <c r="CJ45" s="307"/>
      <c r="CK45" s="307"/>
      <c r="CL45" s="307"/>
      <c r="CM45" s="307"/>
      <c r="CN45" s="307"/>
      <c r="CO45" s="307"/>
      <c r="CP45" s="307"/>
      <c r="CQ45" s="307"/>
      <c r="CR45" s="307"/>
      <c r="CS45" s="307"/>
      <c r="CT45" s="307"/>
      <c r="CU45" s="307"/>
      <c r="CV45" s="307"/>
      <c r="CW45" s="307"/>
      <c r="CX45" s="307"/>
      <c r="CY45" s="307"/>
      <c r="CZ45" s="307"/>
      <c r="DA45" s="307"/>
      <c r="DB45" s="307"/>
      <c r="DC45" s="307"/>
      <c r="DD45" s="307"/>
      <c r="DE45" s="307"/>
      <c r="DF45" s="307"/>
      <c r="DG45" s="307"/>
      <c r="DH45" s="307"/>
      <c r="DI45" s="307"/>
      <c r="DJ45" s="307"/>
      <c r="DK45" s="307"/>
      <c r="DL45" s="307"/>
      <c r="DM45" s="307"/>
      <c r="DN45" s="307"/>
      <c r="DO45" s="307"/>
      <c r="DP45" s="307"/>
      <c r="DQ45" s="307"/>
      <c r="DR45" s="307"/>
      <c r="DS45" s="307"/>
      <c r="DT45" s="307"/>
      <c r="DU45" s="307"/>
      <c r="DV45" s="307"/>
      <c r="DW45" s="307"/>
      <c r="DX45" s="307"/>
      <c r="DY45" s="307"/>
      <c r="DZ45" s="307"/>
      <c r="EA45" s="307"/>
      <c r="EB45" s="307"/>
      <c r="EC45" s="307"/>
      <c r="ED45" s="307"/>
      <c r="EE45" s="307"/>
      <c r="EF45" s="307"/>
      <c r="EG45" s="307"/>
      <c r="EH45" s="307"/>
      <c r="EI45" s="307"/>
      <c r="EJ45" s="307"/>
      <c r="EK45" s="307"/>
      <c r="EL45" s="307"/>
      <c r="EM45" s="307"/>
      <c r="EN45" s="307"/>
      <c r="EO45" s="307"/>
      <c r="EP45" s="307"/>
      <c r="EQ45" s="307"/>
      <c r="ER45" s="307"/>
      <c r="ES45" s="307"/>
      <c r="ET45" s="307"/>
    </row>
    <row r="46" spans="1:150">
      <c r="A46" s="342" t="s">
        <v>230</v>
      </c>
      <c r="B46" s="343"/>
      <c r="C46" s="249">
        <f>SUM(C47:C48)</f>
        <v>0</v>
      </c>
      <c r="D46" s="249">
        <f>SUM(D47:D48)</f>
        <v>0</v>
      </c>
      <c r="E46" s="249">
        <f>SUM(E47:E48)</f>
        <v>0</v>
      </c>
      <c r="F46" s="249">
        <f>SUM(F47:F48)</f>
        <v>0</v>
      </c>
      <c r="G46" s="307"/>
      <c r="H46" s="307"/>
      <c r="I46" s="307"/>
      <c r="J46" s="307"/>
      <c r="K46" s="307"/>
      <c r="L46" s="307"/>
      <c r="M46" s="307"/>
      <c r="N46" s="307"/>
      <c r="O46" s="307"/>
      <c r="P46" s="307"/>
      <c r="Q46" s="307"/>
      <c r="R46" s="307"/>
      <c r="S46" s="307"/>
      <c r="T46" s="307"/>
      <c r="U46" s="307"/>
      <c r="V46" s="307"/>
      <c r="W46" s="307"/>
      <c r="X46" s="307"/>
      <c r="Y46" s="307"/>
      <c r="Z46" s="307"/>
      <c r="AA46" s="307"/>
      <c r="AB46" s="307"/>
      <c r="AC46" s="307"/>
      <c r="AD46" s="307"/>
      <c r="AE46" s="307"/>
      <c r="AF46" s="307"/>
      <c r="AG46" s="307"/>
      <c r="AH46" s="307"/>
      <c r="AI46" s="307"/>
      <c r="AJ46" s="307"/>
      <c r="AK46" s="307"/>
      <c r="AL46" s="307"/>
      <c r="AM46" s="307"/>
      <c r="AN46" s="307"/>
      <c r="AO46" s="307"/>
      <c r="AP46" s="307"/>
      <c r="AQ46" s="307"/>
      <c r="AR46" s="307"/>
      <c r="AS46" s="307"/>
      <c r="AT46" s="307"/>
      <c r="AU46" s="307"/>
      <c r="AV46" s="307"/>
      <c r="AW46" s="307"/>
      <c r="AX46" s="307"/>
      <c r="AY46" s="307"/>
      <c r="AZ46" s="307"/>
      <c r="BA46" s="307"/>
      <c r="BB46" s="307"/>
      <c r="BC46" s="307"/>
      <c r="BD46" s="307"/>
      <c r="BE46" s="307"/>
      <c r="BF46" s="307"/>
      <c r="BG46" s="307"/>
      <c r="BH46" s="307"/>
      <c r="BI46" s="307"/>
      <c r="BJ46" s="307"/>
      <c r="BK46" s="307"/>
      <c r="BL46" s="307"/>
      <c r="BM46" s="307"/>
      <c r="BN46" s="307"/>
      <c r="BO46" s="307"/>
      <c r="BP46" s="307"/>
      <c r="BQ46" s="307"/>
      <c r="BR46" s="307"/>
      <c r="BS46" s="307"/>
      <c r="BT46" s="307"/>
      <c r="BU46" s="307"/>
      <c r="BV46" s="307"/>
      <c r="BW46" s="307"/>
      <c r="BX46" s="307"/>
      <c r="BY46" s="307"/>
      <c r="BZ46" s="307"/>
      <c r="CA46" s="307"/>
      <c r="CB46" s="307"/>
      <c r="CC46" s="307"/>
      <c r="CD46" s="307"/>
      <c r="CE46" s="307"/>
      <c r="CF46" s="307"/>
      <c r="CG46" s="307"/>
      <c r="CH46" s="307"/>
      <c r="CI46" s="307"/>
      <c r="CJ46" s="307"/>
      <c r="CK46" s="307"/>
      <c r="CL46" s="307"/>
      <c r="CM46" s="307"/>
      <c r="CN46" s="307"/>
      <c r="CO46" s="307"/>
      <c r="CP46" s="307"/>
      <c r="CQ46" s="307"/>
      <c r="CR46" s="307"/>
      <c r="CS46" s="307"/>
      <c r="CT46" s="307"/>
      <c r="CU46" s="307"/>
      <c r="CV46" s="307"/>
      <c r="CW46" s="307"/>
      <c r="CX46" s="307"/>
      <c r="CY46" s="307"/>
      <c r="CZ46" s="307"/>
      <c r="DA46" s="307"/>
      <c r="DB46" s="307"/>
      <c r="DC46" s="307"/>
      <c r="DD46" s="307"/>
      <c r="DE46" s="307"/>
      <c r="DF46" s="307"/>
      <c r="DG46" s="307"/>
      <c r="DH46" s="307"/>
      <c r="DI46" s="307"/>
      <c r="DJ46" s="307"/>
      <c r="DK46" s="307"/>
      <c r="DL46" s="307"/>
      <c r="DM46" s="307"/>
      <c r="DN46" s="307"/>
      <c r="DO46" s="307"/>
      <c r="DP46" s="307"/>
      <c r="DQ46" s="307"/>
      <c r="DR46" s="307"/>
      <c r="DS46" s="307"/>
      <c r="DT46" s="307"/>
      <c r="DU46" s="307"/>
      <c r="DV46" s="307"/>
      <c r="DW46" s="307"/>
      <c r="DX46" s="307"/>
      <c r="DY46" s="307"/>
      <c r="DZ46" s="307"/>
      <c r="EA46" s="307"/>
      <c r="EB46" s="307"/>
      <c r="EC46" s="307"/>
      <c r="ED46" s="307"/>
      <c r="EE46" s="307"/>
      <c r="EF46" s="307"/>
      <c r="EG46" s="307"/>
      <c r="EH46" s="307"/>
      <c r="EI46" s="307"/>
      <c r="EJ46" s="307"/>
      <c r="EK46" s="307"/>
      <c r="EL46" s="307"/>
      <c r="EM46" s="307"/>
      <c r="EN46" s="307"/>
      <c r="EO46" s="307"/>
      <c r="EP46" s="307"/>
      <c r="EQ46" s="307"/>
      <c r="ER46" s="307"/>
      <c r="ES46" s="307"/>
      <c r="ET46" s="307"/>
    </row>
    <row r="47" spans="1:150">
      <c r="A47" s="259" t="s">
        <v>258</v>
      </c>
      <c r="B47" s="11" t="s">
        <v>240</v>
      </c>
      <c r="C47" s="305"/>
      <c r="D47" s="305"/>
      <c r="E47" s="305"/>
      <c r="F47" s="305"/>
      <c r="G47" s="307"/>
      <c r="H47" s="307"/>
      <c r="I47" s="307"/>
      <c r="J47" s="307"/>
      <c r="K47" s="307"/>
      <c r="L47" s="307"/>
      <c r="M47" s="307"/>
      <c r="N47" s="307"/>
      <c r="O47" s="307"/>
      <c r="P47" s="307"/>
      <c r="Q47" s="307"/>
      <c r="R47" s="307"/>
      <c r="S47" s="307"/>
      <c r="T47" s="307"/>
      <c r="U47" s="307"/>
      <c r="V47" s="307"/>
      <c r="W47" s="307"/>
      <c r="X47" s="307"/>
      <c r="Y47" s="307"/>
      <c r="Z47" s="307"/>
      <c r="AA47" s="307"/>
      <c r="AB47" s="307"/>
      <c r="AC47" s="307"/>
      <c r="AD47" s="307"/>
      <c r="AE47" s="307"/>
      <c r="AF47" s="307"/>
      <c r="AG47" s="307"/>
      <c r="AH47" s="307"/>
      <c r="AI47" s="307"/>
      <c r="AJ47" s="307"/>
      <c r="AK47" s="307"/>
      <c r="AL47" s="307"/>
      <c r="AM47" s="307"/>
      <c r="AN47" s="307"/>
      <c r="AO47" s="307"/>
      <c r="AP47" s="307"/>
      <c r="AQ47" s="307"/>
      <c r="AR47" s="307"/>
      <c r="AS47" s="307"/>
      <c r="AT47" s="307"/>
      <c r="AU47" s="307"/>
      <c r="AV47" s="307"/>
      <c r="AW47" s="307"/>
      <c r="AX47" s="307"/>
      <c r="AY47" s="307"/>
      <c r="AZ47" s="307"/>
      <c r="BA47" s="307"/>
      <c r="BB47" s="307"/>
      <c r="BC47" s="307"/>
      <c r="BD47" s="307"/>
      <c r="BE47" s="307"/>
      <c r="BF47" s="307"/>
      <c r="BG47" s="307"/>
      <c r="BH47" s="307"/>
      <c r="BI47" s="307"/>
      <c r="BJ47" s="307"/>
      <c r="BK47" s="307"/>
      <c r="BL47" s="307"/>
      <c r="BM47" s="307"/>
      <c r="BN47" s="307"/>
      <c r="BO47" s="307"/>
      <c r="BP47" s="307"/>
      <c r="BQ47" s="307"/>
      <c r="BR47" s="307"/>
      <c r="BS47" s="307"/>
      <c r="BT47" s="307"/>
      <c r="BU47" s="307"/>
      <c r="BV47" s="307"/>
      <c r="BW47" s="307"/>
      <c r="BX47" s="307"/>
      <c r="BY47" s="307"/>
      <c r="BZ47" s="307"/>
      <c r="CA47" s="307"/>
      <c r="CB47" s="307"/>
      <c r="CC47" s="307"/>
      <c r="CD47" s="307"/>
      <c r="CE47" s="307"/>
      <c r="CF47" s="307"/>
      <c r="CG47" s="307"/>
      <c r="CH47" s="307"/>
      <c r="CI47" s="307"/>
      <c r="CJ47" s="307"/>
      <c r="CK47" s="307"/>
      <c r="CL47" s="307"/>
      <c r="CM47" s="307"/>
      <c r="CN47" s="307"/>
      <c r="CO47" s="307"/>
      <c r="CP47" s="307"/>
      <c r="CQ47" s="307"/>
      <c r="CR47" s="307"/>
      <c r="CS47" s="307"/>
      <c r="CT47" s="307"/>
      <c r="CU47" s="307"/>
      <c r="CV47" s="307"/>
      <c r="CW47" s="307"/>
      <c r="CX47" s="307"/>
      <c r="CY47" s="307"/>
      <c r="CZ47" s="307"/>
      <c r="DA47" s="307"/>
      <c r="DB47" s="307"/>
      <c r="DC47" s="307"/>
      <c r="DD47" s="307"/>
      <c r="DE47" s="307"/>
      <c r="DF47" s="307"/>
      <c r="DG47" s="307"/>
      <c r="DH47" s="307"/>
      <c r="DI47" s="307"/>
      <c r="DJ47" s="307"/>
      <c r="DK47" s="307"/>
      <c r="DL47" s="307"/>
      <c r="DM47" s="307"/>
      <c r="DN47" s="307"/>
      <c r="DO47" s="307"/>
      <c r="DP47" s="307"/>
      <c r="DQ47" s="307"/>
      <c r="DR47" s="307"/>
      <c r="DS47" s="307"/>
      <c r="DT47" s="307"/>
      <c r="DU47" s="307"/>
      <c r="DV47" s="307"/>
      <c r="DW47" s="307"/>
      <c r="DX47" s="307"/>
      <c r="DY47" s="307"/>
      <c r="DZ47" s="307"/>
      <c r="EA47" s="307"/>
      <c r="EB47" s="307"/>
      <c r="EC47" s="307"/>
      <c r="ED47" s="307"/>
      <c r="EE47" s="307"/>
      <c r="EF47" s="307"/>
      <c r="EG47" s="307"/>
      <c r="EH47" s="307"/>
      <c r="EI47" s="307"/>
      <c r="EJ47" s="307"/>
      <c r="EK47" s="307"/>
      <c r="EL47" s="307"/>
      <c r="EM47" s="307"/>
      <c r="EN47" s="307"/>
      <c r="EO47" s="307"/>
      <c r="EP47" s="307"/>
      <c r="EQ47" s="307"/>
      <c r="ER47" s="307"/>
      <c r="ES47" s="307"/>
      <c r="ET47" s="307"/>
    </row>
    <row r="48" spans="1:150">
      <c r="A48" s="259" t="s">
        <v>258</v>
      </c>
      <c r="B48" s="11" t="s">
        <v>240</v>
      </c>
      <c r="C48" s="305"/>
      <c r="D48" s="305"/>
      <c r="E48" s="305"/>
      <c r="F48" s="305"/>
      <c r="G48" s="307"/>
      <c r="H48" s="307"/>
      <c r="I48" s="307"/>
      <c r="J48" s="307"/>
      <c r="K48" s="307"/>
      <c r="L48" s="307"/>
      <c r="M48" s="307"/>
      <c r="N48" s="307"/>
      <c r="O48" s="307"/>
      <c r="P48" s="307"/>
      <c r="Q48" s="307"/>
      <c r="R48" s="307"/>
      <c r="S48" s="307"/>
      <c r="T48" s="307"/>
      <c r="U48" s="307"/>
      <c r="V48" s="307"/>
      <c r="W48" s="307"/>
      <c r="X48" s="307"/>
      <c r="Y48" s="307"/>
      <c r="Z48" s="307"/>
      <c r="AA48" s="307"/>
      <c r="AB48" s="307"/>
      <c r="AC48" s="307"/>
      <c r="AD48" s="307"/>
      <c r="AE48" s="307"/>
      <c r="AF48" s="307"/>
      <c r="AG48" s="307"/>
      <c r="AH48" s="307"/>
      <c r="AI48" s="307"/>
      <c r="AJ48" s="307"/>
      <c r="AK48" s="307"/>
      <c r="AL48" s="307"/>
      <c r="AM48" s="307"/>
      <c r="AN48" s="307"/>
      <c r="AO48" s="307"/>
      <c r="AP48" s="307"/>
      <c r="AQ48" s="307"/>
      <c r="AR48" s="307"/>
      <c r="AS48" s="307"/>
      <c r="AT48" s="307"/>
      <c r="AU48" s="307"/>
      <c r="AV48" s="307"/>
      <c r="AW48" s="307"/>
      <c r="AX48" s="307"/>
      <c r="AY48" s="307"/>
      <c r="AZ48" s="307"/>
      <c r="BA48" s="307"/>
      <c r="BB48" s="307"/>
      <c r="BC48" s="307"/>
      <c r="BD48" s="307"/>
      <c r="BE48" s="307"/>
      <c r="BF48" s="307"/>
      <c r="BG48" s="307"/>
      <c r="BH48" s="307"/>
      <c r="BI48" s="307"/>
      <c r="BJ48" s="307"/>
      <c r="BK48" s="307"/>
      <c r="BL48" s="307"/>
      <c r="BM48" s="307"/>
      <c r="BN48" s="307"/>
      <c r="BO48" s="307"/>
      <c r="BP48" s="307"/>
      <c r="BQ48" s="307"/>
      <c r="BR48" s="307"/>
      <c r="BS48" s="307"/>
      <c r="BT48" s="307"/>
      <c r="BU48" s="307"/>
      <c r="BV48" s="307"/>
      <c r="BW48" s="307"/>
      <c r="BX48" s="307"/>
      <c r="BY48" s="307"/>
      <c r="BZ48" s="307"/>
      <c r="CA48" s="307"/>
      <c r="CB48" s="307"/>
      <c r="CC48" s="307"/>
      <c r="CD48" s="307"/>
      <c r="CE48" s="307"/>
      <c r="CF48" s="307"/>
      <c r="CG48" s="307"/>
      <c r="CH48" s="307"/>
      <c r="CI48" s="307"/>
      <c r="CJ48" s="307"/>
      <c r="CK48" s="307"/>
      <c r="CL48" s="307"/>
      <c r="CM48" s="307"/>
      <c r="CN48" s="307"/>
      <c r="CO48" s="307"/>
      <c r="CP48" s="307"/>
      <c r="CQ48" s="307"/>
      <c r="CR48" s="307"/>
      <c r="CS48" s="307"/>
      <c r="CT48" s="307"/>
      <c r="CU48" s="307"/>
      <c r="CV48" s="307"/>
      <c r="CW48" s="307"/>
      <c r="CX48" s="307"/>
      <c r="CY48" s="307"/>
      <c r="CZ48" s="307"/>
      <c r="DA48" s="307"/>
      <c r="DB48" s="307"/>
      <c r="DC48" s="307"/>
      <c r="DD48" s="307"/>
      <c r="DE48" s="307"/>
      <c r="DF48" s="307"/>
      <c r="DG48" s="307"/>
      <c r="DH48" s="307"/>
      <c r="DI48" s="307"/>
      <c r="DJ48" s="307"/>
      <c r="DK48" s="307"/>
      <c r="DL48" s="307"/>
      <c r="DM48" s="307"/>
      <c r="DN48" s="307"/>
      <c r="DO48" s="307"/>
      <c r="DP48" s="307"/>
      <c r="DQ48" s="307"/>
      <c r="DR48" s="307"/>
      <c r="DS48" s="307"/>
      <c r="DT48" s="307"/>
      <c r="DU48" s="307"/>
      <c r="DV48" s="307"/>
      <c r="DW48" s="307"/>
      <c r="DX48" s="307"/>
      <c r="DY48" s="307"/>
      <c r="DZ48" s="307"/>
      <c r="EA48" s="307"/>
      <c r="EB48" s="307"/>
      <c r="EC48" s="307"/>
      <c r="ED48" s="307"/>
      <c r="EE48" s="307"/>
      <c r="EF48" s="307"/>
      <c r="EG48" s="307"/>
      <c r="EH48" s="307"/>
      <c r="EI48" s="307"/>
      <c r="EJ48" s="307"/>
      <c r="EK48" s="307"/>
      <c r="EL48" s="307"/>
      <c r="EM48" s="307"/>
      <c r="EN48" s="307"/>
      <c r="EO48" s="307"/>
      <c r="EP48" s="307"/>
      <c r="EQ48" s="307"/>
      <c r="ER48" s="307"/>
      <c r="ES48" s="307"/>
      <c r="ET48" s="307"/>
    </row>
    <row r="49" spans="1:150">
      <c r="A49" s="246">
        <v>6</v>
      </c>
      <c r="B49" s="247" t="s">
        <v>16</v>
      </c>
      <c r="C49" s="250">
        <f>C50+C51</f>
        <v>0</v>
      </c>
      <c r="D49" s="250">
        <f>D50+D51</f>
        <v>0</v>
      </c>
      <c r="E49" s="250">
        <f>E50+E51</f>
        <v>0</v>
      </c>
      <c r="F49" s="250">
        <f>F50+F51</f>
        <v>0</v>
      </c>
      <c r="G49" s="307"/>
      <c r="H49" s="307"/>
      <c r="I49" s="307"/>
      <c r="J49" s="307"/>
      <c r="K49" s="307"/>
      <c r="L49" s="307"/>
      <c r="M49" s="307"/>
      <c r="N49" s="307"/>
      <c r="O49" s="307"/>
      <c r="P49" s="307"/>
      <c r="Q49" s="307"/>
      <c r="R49" s="307"/>
      <c r="S49" s="307"/>
      <c r="T49" s="307"/>
      <c r="U49" s="307"/>
      <c r="V49" s="307"/>
      <c r="W49" s="307"/>
      <c r="X49" s="307"/>
      <c r="Y49" s="307"/>
      <c r="Z49" s="307"/>
      <c r="AA49" s="307"/>
      <c r="AB49" s="307"/>
      <c r="AC49" s="307"/>
      <c r="AD49" s="307"/>
      <c r="AE49" s="307"/>
      <c r="AF49" s="307"/>
      <c r="AG49" s="307"/>
      <c r="AH49" s="307"/>
      <c r="AI49" s="307"/>
      <c r="AJ49" s="307"/>
      <c r="AK49" s="307"/>
      <c r="AL49" s="307"/>
      <c r="AM49" s="307"/>
      <c r="AN49" s="307"/>
      <c r="AO49" s="307"/>
      <c r="AP49" s="307"/>
      <c r="AQ49" s="307"/>
      <c r="AR49" s="307"/>
      <c r="AS49" s="307"/>
      <c r="AT49" s="307"/>
      <c r="AU49" s="307"/>
      <c r="AV49" s="307"/>
      <c r="AW49" s="307"/>
      <c r="AX49" s="307"/>
      <c r="AY49" s="307"/>
      <c r="AZ49" s="307"/>
      <c r="BA49" s="307"/>
      <c r="BB49" s="307"/>
      <c r="BC49" s="307"/>
      <c r="BD49" s="307"/>
      <c r="BE49" s="307"/>
      <c r="BF49" s="307"/>
      <c r="BG49" s="307"/>
      <c r="BH49" s="307"/>
      <c r="BI49" s="307"/>
      <c r="BJ49" s="307"/>
      <c r="BK49" s="307"/>
      <c r="BL49" s="307"/>
      <c r="BM49" s="307"/>
      <c r="BN49" s="307"/>
      <c r="BO49" s="307"/>
      <c r="BP49" s="307"/>
      <c r="BQ49" s="307"/>
      <c r="BR49" s="307"/>
      <c r="BS49" s="307"/>
      <c r="BT49" s="307"/>
      <c r="BU49" s="307"/>
      <c r="BV49" s="307"/>
      <c r="BW49" s="307"/>
      <c r="BX49" s="307"/>
      <c r="BY49" s="307"/>
      <c r="BZ49" s="307"/>
      <c r="CA49" s="307"/>
      <c r="CB49" s="307"/>
      <c r="CC49" s="307"/>
      <c r="CD49" s="307"/>
      <c r="CE49" s="307"/>
      <c r="CF49" s="307"/>
      <c r="CG49" s="307"/>
      <c r="CH49" s="307"/>
      <c r="CI49" s="307"/>
      <c r="CJ49" s="307"/>
      <c r="CK49" s="307"/>
      <c r="CL49" s="307"/>
      <c r="CM49" s="307"/>
      <c r="CN49" s="307"/>
      <c r="CO49" s="307"/>
      <c r="CP49" s="307"/>
      <c r="CQ49" s="307"/>
      <c r="CR49" s="307"/>
      <c r="CS49" s="307"/>
      <c r="CT49" s="307"/>
      <c r="CU49" s="307"/>
      <c r="CV49" s="307"/>
      <c r="CW49" s="307"/>
      <c r="CX49" s="307"/>
      <c r="CY49" s="307"/>
      <c r="CZ49" s="307"/>
      <c r="DA49" s="307"/>
      <c r="DB49" s="307"/>
      <c r="DC49" s="307"/>
      <c r="DD49" s="307"/>
      <c r="DE49" s="307"/>
      <c r="DF49" s="307"/>
      <c r="DG49" s="307"/>
      <c r="DH49" s="307"/>
      <c r="DI49" s="307"/>
      <c r="DJ49" s="307"/>
      <c r="DK49" s="307"/>
      <c r="DL49" s="307"/>
      <c r="DM49" s="307"/>
      <c r="DN49" s="307"/>
      <c r="DO49" s="307"/>
      <c r="DP49" s="307"/>
      <c r="DQ49" s="307"/>
      <c r="DR49" s="307"/>
      <c r="DS49" s="307"/>
      <c r="DT49" s="307"/>
      <c r="DU49" s="307"/>
      <c r="DV49" s="307"/>
      <c r="DW49" s="307"/>
      <c r="DX49" s="307"/>
      <c r="DY49" s="307"/>
      <c r="DZ49" s="307"/>
      <c r="EA49" s="307"/>
      <c r="EB49" s="307"/>
      <c r="EC49" s="307"/>
      <c r="ED49" s="307"/>
      <c r="EE49" s="307"/>
      <c r="EF49" s="307"/>
      <c r="EG49" s="307"/>
      <c r="EH49" s="307"/>
      <c r="EI49" s="307"/>
      <c r="EJ49" s="307"/>
      <c r="EK49" s="307"/>
      <c r="EL49" s="307"/>
      <c r="EM49" s="307"/>
      <c r="EN49" s="307"/>
      <c r="EO49" s="307"/>
      <c r="EP49" s="307"/>
      <c r="EQ49" s="307"/>
      <c r="ER49" s="307"/>
      <c r="ES49" s="307"/>
      <c r="ET49" s="307"/>
    </row>
    <row r="50" spans="1:150">
      <c r="A50" s="340" t="s">
        <v>229</v>
      </c>
      <c r="B50" s="341"/>
      <c r="C50" s="295">
        <f>'Evolución Presupuestaria'!I36</f>
        <v>0</v>
      </c>
      <c r="D50" s="295">
        <f>C49</f>
        <v>0</v>
      </c>
      <c r="E50" s="295">
        <f>D49</f>
        <v>0</v>
      </c>
      <c r="F50" s="295">
        <f>E49</f>
        <v>0</v>
      </c>
      <c r="G50" s="307" t="s">
        <v>270</v>
      </c>
      <c r="H50" s="307"/>
      <c r="I50" s="307"/>
      <c r="J50" s="307"/>
      <c r="K50" s="307"/>
      <c r="L50" s="307"/>
      <c r="M50" s="307"/>
      <c r="N50" s="307"/>
      <c r="O50" s="307"/>
      <c r="P50" s="307"/>
      <c r="Q50" s="307"/>
      <c r="R50" s="307"/>
      <c r="S50" s="307"/>
      <c r="T50" s="307"/>
      <c r="U50" s="307"/>
      <c r="V50" s="307"/>
      <c r="W50" s="307"/>
      <c r="X50" s="307"/>
      <c r="Y50" s="307"/>
      <c r="Z50" s="307"/>
      <c r="AA50" s="307"/>
      <c r="AB50" s="307"/>
      <c r="AC50" s="307"/>
      <c r="AD50" s="307"/>
      <c r="AE50" s="307"/>
      <c r="AF50" s="307"/>
      <c r="AG50" s="307"/>
      <c r="AH50" s="307"/>
      <c r="AI50" s="307"/>
      <c r="AJ50" s="307"/>
      <c r="AK50" s="307"/>
      <c r="AL50" s="307"/>
      <c r="AM50" s="307"/>
      <c r="AN50" s="307"/>
      <c r="AO50" s="307"/>
      <c r="AP50" s="307"/>
      <c r="AQ50" s="307"/>
      <c r="AR50" s="307"/>
      <c r="AS50" s="307"/>
      <c r="AT50" s="307"/>
      <c r="AU50" s="307"/>
      <c r="AV50" s="307"/>
      <c r="AW50" s="307"/>
      <c r="AX50" s="307"/>
      <c r="AY50" s="307"/>
      <c r="AZ50" s="307"/>
      <c r="BA50" s="307"/>
      <c r="BB50" s="307"/>
      <c r="BC50" s="307"/>
      <c r="BD50" s="307"/>
      <c r="BE50" s="307"/>
      <c r="BF50" s="307"/>
      <c r="BG50" s="307"/>
      <c r="BH50" s="307"/>
      <c r="BI50" s="307"/>
      <c r="BJ50" s="307"/>
      <c r="BK50" s="307"/>
      <c r="BL50" s="307"/>
      <c r="BM50" s="307"/>
      <c r="BN50" s="307"/>
      <c r="BO50" s="307"/>
      <c r="BP50" s="307"/>
      <c r="BQ50" s="307"/>
      <c r="BR50" s="307"/>
      <c r="BS50" s="307"/>
      <c r="BT50" s="307"/>
      <c r="BU50" s="307"/>
      <c r="BV50" s="307"/>
      <c r="BW50" s="307"/>
      <c r="BX50" s="307"/>
      <c r="BY50" s="307"/>
      <c r="BZ50" s="307"/>
      <c r="CA50" s="307"/>
      <c r="CB50" s="307"/>
      <c r="CC50" s="307"/>
      <c r="CD50" s="307"/>
      <c r="CE50" s="307"/>
      <c r="CF50" s="307"/>
      <c r="CG50" s="307"/>
      <c r="CH50" s="307"/>
      <c r="CI50" s="307"/>
      <c r="CJ50" s="307"/>
      <c r="CK50" s="307"/>
      <c r="CL50" s="307"/>
      <c r="CM50" s="307"/>
      <c r="CN50" s="307"/>
      <c r="CO50" s="307"/>
      <c r="CP50" s="307"/>
      <c r="CQ50" s="307"/>
      <c r="CR50" s="307"/>
      <c r="CS50" s="307"/>
      <c r="CT50" s="307"/>
      <c r="CU50" s="307"/>
      <c r="CV50" s="307"/>
      <c r="CW50" s="307"/>
      <c r="CX50" s="307"/>
      <c r="CY50" s="307"/>
      <c r="CZ50" s="307"/>
      <c r="DA50" s="307"/>
      <c r="DB50" s="307"/>
      <c r="DC50" s="307"/>
      <c r="DD50" s="307"/>
      <c r="DE50" s="307"/>
      <c r="DF50" s="307"/>
      <c r="DG50" s="307"/>
      <c r="DH50" s="307"/>
      <c r="DI50" s="307"/>
      <c r="DJ50" s="307"/>
      <c r="DK50" s="307"/>
      <c r="DL50" s="307"/>
      <c r="DM50" s="307"/>
      <c r="DN50" s="307"/>
      <c r="DO50" s="307"/>
      <c r="DP50" s="307"/>
      <c r="DQ50" s="307"/>
      <c r="DR50" s="307"/>
      <c r="DS50" s="307"/>
      <c r="DT50" s="307"/>
      <c r="DU50" s="307"/>
      <c r="DV50" s="307"/>
      <c r="DW50" s="307"/>
      <c r="DX50" s="307"/>
      <c r="DY50" s="307"/>
      <c r="DZ50" s="307"/>
      <c r="EA50" s="307"/>
      <c r="EB50" s="307"/>
      <c r="EC50" s="307"/>
      <c r="ED50" s="307"/>
      <c r="EE50" s="307"/>
      <c r="EF50" s="307"/>
      <c r="EG50" s="307"/>
      <c r="EH50" s="307"/>
      <c r="EI50" s="307"/>
      <c r="EJ50" s="307"/>
      <c r="EK50" s="307"/>
      <c r="EL50" s="307"/>
      <c r="EM50" s="307"/>
      <c r="EN50" s="307"/>
      <c r="EO50" s="307"/>
      <c r="EP50" s="307"/>
      <c r="EQ50" s="307"/>
      <c r="ER50" s="307"/>
      <c r="ES50" s="307"/>
      <c r="ET50" s="307"/>
    </row>
    <row r="51" spans="1:150">
      <c r="A51" s="342" t="s">
        <v>230</v>
      </c>
      <c r="B51" s="343"/>
      <c r="C51" s="249">
        <f>SUM(C52:C53)</f>
        <v>0</v>
      </c>
      <c r="D51" s="249">
        <f>SUM(D52:D53)</f>
        <v>0</v>
      </c>
      <c r="E51" s="249">
        <f>SUM(E52:E53)</f>
        <v>0</v>
      </c>
      <c r="F51" s="249">
        <f>SUM(F52:F53)</f>
        <v>0</v>
      </c>
      <c r="G51" s="307"/>
      <c r="H51" s="307"/>
      <c r="I51" s="307"/>
      <c r="J51" s="307"/>
      <c r="K51" s="307"/>
      <c r="L51" s="307"/>
      <c r="M51" s="307"/>
      <c r="N51" s="307"/>
      <c r="O51" s="307"/>
      <c r="P51" s="307"/>
      <c r="Q51" s="307"/>
      <c r="R51" s="307"/>
      <c r="S51" s="307"/>
      <c r="T51" s="307"/>
      <c r="U51" s="307"/>
      <c r="V51" s="307"/>
      <c r="W51" s="307"/>
      <c r="X51" s="307"/>
      <c r="Y51" s="307"/>
      <c r="Z51" s="307"/>
      <c r="AA51" s="307"/>
      <c r="AB51" s="307"/>
      <c r="AC51" s="307"/>
      <c r="AD51" s="307"/>
      <c r="AE51" s="307"/>
      <c r="AF51" s="307"/>
      <c r="AG51" s="307"/>
      <c r="AH51" s="307"/>
      <c r="AI51" s="307"/>
      <c r="AJ51" s="307"/>
      <c r="AK51" s="307"/>
      <c r="AL51" s="307"/>
      <c r="AM51" s="307"/>
      <c r="AN51" s="307"/>
      <c r="AO51" s="307"/>
      <c r="AP51" s="307"/>
      <c r="AQ51" s="307"/>
      <c r="AR51" s="307"/>
      <c r="AS51" s="307"/>
      <c r="AT51" s="307"/>
      <c r="AU51" s="307"/>
      <c r="AV51" s="307"/>
      <c r="AW51" s="307"/>
      <c r="AX51" s="307"/>
      <c r="AY51" s="307"/>
      <c r="AZ51" s="307"/>
      <c r="BA51" s="307"/>
      <c r="BB51" s="307"/>
      <c r="BC51" s="307"/>
      <c r="BD51" s="307"/>
      <c r="BE51" s="307"/>
      <c r="BF51" s="307"/>
      <c r="BG51" s="307"/>
      <c r="BH51" s="307"/>
      <c r="BI51" s="307"/>
      <c r="BJ51" s="307"/>
      <c r="BK51" s="307"/>
      <c r="BL51" s="307"/>
      <c r="BM51" s="307"/>
      <c r="BN51" s="307"/>
      <c r="BO51" s="307"/>
      <c r="BP51" s="307"/>
      <c r="BQ51" s="307"/>
      <c r="BR51" s="307"/>
      <c r="BS51" s="307"/>
      <c r="BT51" s="307"/>
      <c r="BU51" s="307"/>
      <c r="BV51" s="307"/>
      <c r="BW51" s="307"/>
      <c r="BX51" s="307"/>
      <c r="BY51" s="307"/>
      <c r="BZ51" s="307"/>
      <c r="CA51" s="307"/>
      <c r="CB51" s="307"/>
      <c r="CC51" s="307"/>
      <c r="CD51" s="307"/>
      <c r="CE51" s="307"/>
      <c r="CF51" s="307"/>
      <c r="CG51" s="307"/>
      <c r="CH51" s="307"/>
      <c r="CI51" s="307"/>
      <c r="CJ51" s="307"/>
      <c r="CK51" s="307"/>
      <c r="CL51" s="307"/>
      <c r="CM51" s="307"/>
      <c r="CN51" s="307"/>
      <c r="CO51" s="307"/>
      <c r="CP51" s="307"/>
      <c r="CQ51" s="307"/>
      <c r="CR51" s="307"/>
      <c r="CS51" s="307"/>
      <c r="CT51" s="307"/>
      <c r="CU51" s="307"/>
      <c r="CV51" s="307"/>
      <c r="CW51" s="307"/>
      <c r="CX51" s="307"/>
      <c r="CY51" s="307"/>
      <c r="CZ51" s="307"/>
      <c r="DA51" s="307"/>
      <c r="DB51" s="307"/>
      <c r="DC51" s="307"/>
      <c r="DD51" s="307"/>
      <c r="DE51" s="307"/>
      <c r="DF51" s="307"/>
      <c r="DG51" s="307"/>
      <c r="DH51" s="307"/>
      <c r="DI51" s="307"/>
      <c r="DJ51" s="307"/>
      <c r="DK51" s="307"/>
      <c r="DL51" s="307"/>
      <c r="DM51" s="307"/>
      <c r="DN51" s="307"/>
      <c r="DO51" s="307"/>
      <c r="DP51" s="307"/>
      <c r="DQ51" s="307"/>
      <c r="DR51" s="307"/>
      <c r="DS51" s="307"/>
      <c r="DT51" s="307"/>
      <c r="DU51" s="307"/>
      <c r="DV51" s="307"/>
      <c r="DW51" s="307"/>
      <c r="DX51" s="307"/>
      <c r="DY51" s="307"/>
      <c r="DZ51" s="307"/>
      <c r="EA51" s="307"/>
      <c r="EB51" s="307"/>
      <c r="EC51" s="307"/>
      <c r="ED51" s="307"/>
      <c r="EE51" s="307"/>
      <c r="EF51" s="307"/>
      <c r="EG51" s="307"/>
      <c r="EH51" s="307"/>
      <c r="EI51" s="307"/>
      <c r="EJ51" s="307"/>
      <c r="EK51" s="307"/>
      <c r="EL51" s="307"/>
      <c r="EM51" s="307"/>
      <c r="EN51" s="307"/>
      <c r="EO51" s="307"/>
      <c r="EP51" s="307"/>
      <c r="EQ51" s="307"/>
      <c r="ER51" s="307"/>
      <c r="ES51" s="307"/>
      <c r="ET51" s="307"/>
    </row>
    <row r="52" spans="1:150">
      <c r="A52" s="259" t="s">
        <v>258</v>
      </c>
      <c r="B52" s="11" t="s">
        <v>240</v>
      </c>
      <c r="C52" s="305"/>
      <c r="D52" s="305"/>
      <c r="E52" s="305"/>
      <c r="F52" s="305"/>
      <c r="G52" s="307"/>
      <c r="H52" s="307"/>
      <c r="I52" s="307"/>
      <c r="J52" s="307"/>
      <c r="K52" s="307"/>
      <c r="L52" s="307"/>
      <c r="M52" s="307"/>
      <c r="N52" s="307"/>
      <c r="O52" s="307"/>
      <c r="P52" s="307"/>
      <c r="Q52" s="307"/>
      <c r="R52" s="307"/>
      <c r="S52" s="307"/>
      <c r="T52" s="307"/>
      <c r="U52" s="307"/>
      <c r="V52" s="307"/>
      <c r="W52" s="307"/>
      <c r="X52" s="307"/>
      <c r="Y52" s="307"/>
      <c r="Z52" s="307"/>
      <c r="AA52" s="307"/>
      <c r="AB52" s="307"/>
      <c r="AC52" s="307"/>
      <c r="AD52" s="307"/>
      <c r="AE52" s="307"/>
      <c r="AF52" s="307"/>
      <c r="AG52" s="307"/>
      <c r="AH52" s="307"/>
      <c r="AI52" s="307"/>
      <c r="AJ52" s="307"/>
      <c r="AK52" s="307"/>
      <c r="AL52" s="307"/>
      <c r="AM52" s="307"/>
      <c r="AN52" s="307"/>
      <c r="AO52" s="307"/>
      <c r="AP52" s="307"/>
      <c r="AQ52" s="307"/>
      <c r="AR52" s="307"/>
      <c r="AS52" s="307"/>
      <c r="AT52" s="307"/>
      <c r="AU52" s="307"/>
      <c r="AV52" s="307"/>
      <c r="AW52" s="307"/>
      <c r="AX52" s="307"/>
      <c r="AY52" s="307"/>
      <c r="AZ52" s="307"/>
      <c r="BA52" s="307"/>
      <c r="BB52" s="307"/>
      <c r="BC52" s="307"/>
      <c r="BD52" s="307"/>
      <c r="BE52" s="307"/>
      <c r="BF52" s="307"/>
      <c r="BG52" s="307"/>
      <c r="BH52" s="307"/>
      <c r="BI52" s="307"/>
      <c r="BJ52" s="307"/>
      <c r="BK52" s="307"/>
      <c r="BL52" s="307"/>
      <c r="BM52" s="307"/>
      <c r="BN52" s="307"/>
      <c r="BO52" s="307"/>
      <c r="BP52" s="307"/>
      <c r="BQ52" s="307"/>
      <c r="BR52" s="307"/>
      <c r="BS52" s="307"/>
      <c r="BT52" s="307"/>
      <c r="BU52" s="307"/>
      <c r="BV52" s="307"/>
      <c r="BW52" s="307"/>
      <c r="BX52" s="307"/>
      <c r="BY52" s="307"/>
      <c r="BZ52" s="307"/>
      <c r="CA52" s="307"/>
      <c r="CB52" s="307"/>
      <c r="CC52" s="307"/>
      <c r="CD52" s="307"/>
      <c r="CE52" s="307"/>
      <c r="CF52" s="307"/>
      <c r="CG52" s="307"/>
      <c r="CH52" s="307"/>
      <c r="CI52" s="307"/>
      <c r="CJ52" s="307"/>
      <c r="CK52" s="307"/>
      <c r="CL52" s="307"/>
      <c r="CM52" s="307"/>
      <c r="CN52" s="307"/>
      <c r="CO52" s="307"/>
      <c r="CP52" s="307"/>
      <c r="CQ52" s="307"/>
      <c r="CR52" s="307"/>
      <c r="CS52" s="307"/>
      <c r="CT52" s="307"/>
      <c r="CU52" s="307"/>
      <c r="CV52" s="307"/>
      <c r="CW52" s="307"/>
      <c r="CX52" s="307"/>
      <c r="CY52" s="307"/>
      <c r="CZ52" s="307"/>
      <c r="DA52" s="307"/>
      <c r="DB52" s="307"/>
      <c r="DC52" s="307"/>
      <c r="DD52" s="307"/>
      <c r="DE52" s="307"/>
      <c r="DF52" s="307"/>
      <c r="DG52" s="307"/>
      <c r="DH52" s="307"/>
      <c r="DI52" s="307"/>
      <c r="DJ52" s="307"/>
      <c r="DK52" s="307"/>
      <c r="DL52" s="307"/>
      <c r="DM52" s="307"/>
      <c r="DN52" s="307"/>
      <c r="DO52" s="307"/>
      <c r="DP52" s="307"/>
      <c r="DQ52" s="307"/>
      <c r="DR52" s="307"/>
      <c r="DS52" s="307"/>
      <c r="DT52" s="307"/>
      <c r="DU52" s="307"/>
      <c r="DV52" s="307"/>
      <c r="DW52" s="307"/>
      <c r="DX52" s="307"/>
      <c r="DY52" s="307"/>
      <c r="DZ52" s="307"/>
      <c r="EA52" s="307"/>
      <c r="EB52" s="307"/>
      <c r="EC52" s="307"/>
      <c r="ED52" s="307"/>
      <c r="EE52" s="307"/>
      <c r="EF52" s="307"/>
      <c r="EG52" s="307"/>
      <c r="EH52" s="307"/>
      <c r="EI52" s="307"/>
      <c r="EJ52" s="307"/>
      <c r="EK52" s="307"/>
      <c r="EL52" s="307"/>
      <c r="EM52" s="307"/>
      <c r="EN52" s="307"/>
      <c r="EO52" s="307"/>
      <c r="EP52" s="307"/>
      <c r="EQ52" s="307"/>
      <c r="ER52" s="307"/>
      <c r="ES52" s="307"/>
      <c r="ET52" s="307"/>
    </row>
    <row r="53" spans="1:150">
      <c r="A53" s="259" t="s">
        <v>258</v>
      </c>
      <c r="B53" s="11" t="s">
        <v>240</v>
      </c>
      <c r="C53" s="305"/>
      <c r="D53" s="305"/>
      <c r="E53" s="305"/>
      <c r="F53" s="305"/>
      <c r="G53" s="307"/>
      <c r="H53" s="307"/>
      <c r="I53" s="307"/>
      <c r="J53" s="307"/>
      <c r="K53" s="307"/>
      <c r="L53" s="307"/>
      <c r="M53" s="307"/>
      <c r="N53" s="307"/>
      <c r="O53" s="307"/>
      <c r="P53" s="307"/>
      <c r="Q53" s="307"/>
      <c r="R53" s="307"/>
      <c r="S53" s="307"/>
      <c r="T53" s="307"/>
      <c r="U53" s="307"/>
      <c r="V53" s="307"/>
      <c r="W53" s="307"/>
      <c r="X53" s="307"/>
      <c r="Y53" s="307"/>
      <c r="Z53" s="307"/>
      <c r="AA53" s="307"/>
      <c r="AB53" s="307"/>
      <c r="AC53" s="307"/>
      <c r="AD53" s="307"/>
      <c r="AE53" s="307"/>
      <c r="AF53" s="307"/>
      <c r="AG53" s="307"/>
      <c r="AH53" s="307"/>
      <c r="AI53" s="307"/>
      <c r="AJ53" s="307"/>
      <c r="AK53" s="307"/>
      <c r="AL53" s="307"/>
      <c r="AM53" s="307"/>
      <c r="AN53" s="307"/>
      <c r="AO53" s="307"/>
      <c r="AP53" s="307"/>
      <c r="AQ53" s="307"/>
      <c r="AR53" s="307"/>
      <c r="AS53" s="307"/>
      <c r="AT53" s="307"/>
      <c r="AU53" s="307"/>
      <c r="AV53" s="307"/>
      <c r="AW53" s="307"/>
      <c r="AX53" s="307"/>
      <c r="AY53" s="307"/>
      <c r="AZ53" s="307"/>
      <c r="BA53" s="307"/>
      <c r="BB53" s="307"/>
      <c r="BC53" s="307"/>
      <c r="BD53" s="307"/>
      <c r="BE53" s="307"/>
      <c r="BF53" s="307"/>
      <c r="BG53" s="307"/>
      <c r="BH53" s="307"/>
      <c r="BI53" s="307"/>
      <c r="BJ53" s="307"/>
      <c r="BK53" s="307"/>
      <c r="BL53" s="307"/>
      <c r="BM53" s="307"/>
      <c r="BN53" s="307"/>
      <c r="BO53" s="307"/>
      <c r="BP53" s="307"/>
      <c r="BQ53" s="307"/>
      <c r="BR53" s="307"/>
      <c r="BS53" s="307"/>
      <c r="BT53" s="307"/>
      <c r="BU53" s="307"/>
      <c r="BV53" s="307"/>
      <c r="BW53" s="307"/>
      <c r="BX53" s="307"/>
      <c r="BY53" s="307"/>
      <c r="BZ53" s="307"/>
      <c r="CA53" s="307"/>
      <c r="CB53" s="307"/>
      <c r="CC53" s="307"/>
      <c r="CD53" s="307"/>
      <c r="CE53" s="307"/>
      <c r="CF53" s="307"/>
      <c r="CG53" s="307"/>
      <c r="CH53" s="307"/>
      <c r="CI53" s="307"/>
      <c r="CJ53" s="307"/>
      <c r="CK53" s="307"/>
      <c r="CL53" s="307"/>
      <c r="CM53" s="307"/>
      <c r="CN53" s="307"/>
      <c r="CO53" s="307"/>
      <c r="CP53" s="307"/>
      <c r="CQ53" s="307"/>
      <c r="CR53" s="307"/>
      <c r="CS53" s="307"/>
      <c r="CT53" s="307"/>
      <c r="CU53" s="307"/>
      <c r="CV53" s="307"/>
      <c r="CW53" s="307"/>
      <c r="CX53" s="307"/>
      <c r="CY53" s="307"/>
      <c r="CZ53" s="307"/>
      <c r="DA53" s="307"/>
      <c r="DB53" s="307"/>
      <c r="DC53" s="307"/>
      <c r="DD53" s="307"/>
      <c r="DE53" s="307"/>
      <c r="DF53" s="307"/>
      <c r="DG53" s="307"/>
      <c r="DH53" s="307"/>
      <c r="DI53" s="307"/>
      <c r="DJ53" s="307"/>
      <c r="DK53" s="307"/>
      <c r="DL53" s="307"/>
      <c r="DM53" s="307"/>
      <c r="DN53" s="307"/>
      <c r="DO53" s="307"/>
      <c r="DP53" s="307"/>
      <c r="DQ53" s="307"/>
      <c r="DR53" s="307"/>
      <c r="DS53" s="307"/>
      <c r="DT53" s="307"/>
      <c r="DU53" s="307"/>
      <c r="DV53" s="307"/>
      <c r="DW53" s="307"/>
      <c r="DX53" s="307"/>
      <c r="DY53" s="307"/>
      <c r="DZ53" s="307"/>
      <c r="EA53" s="307"/>
      <c r="EB53" s="307"/>
      <c r="EC53" s="307"/>
      <c r="ED53" s="307"/>
      <c r="EE53" s="307"/>
      <c r="EF53" s="307"/>
      <c r="EG53" s="307"/>
      <c r="EH53" s="307"/>
      <c r="EI53" s="307"/>
      <c r="EJ53" s="307"/>
      <c r="EK53" s="307"/>
      <c r="EL53" s="307"/>
      <c r="EM53" s="307"/>
      <c r="EN53" s="307"/>
      <c r="EO53" s="307"/>
      <c r="EP53" s="307"/>
      <c r="EQ53" s="307"/>
      <c r="ER53" s="307"/>
      <c r="ES53" s="307"/>
      <c r="ET53" s="307"/>
    </row>
    <row r="54" spans="1:150">
      <c r="A54" s="246">
        <v>7</v>
      </c>
      <c r="B54" s="247" t="s">
        <v>17</v>
      </c>
      <c r="C54" s="250">
        <f>C55+C56</f>
        <v>180000</v>
      </c>
      <c r="D54" s="250">
        <f>D55+D56</f>
        <v>171000</v>
      </c>
      <c r="E54" s="250">
        <f>E55+E56</f>
        <v>162450</v>
      </c>
      <c r="F54" s="250">
        <f>F55+F56</f>
        <v>154327.5</v>
      </c>
      <c r="G54" s="307"/>
      <c r="H54" s="307"/>
      <c r="I54" s="307"/>
      <c r="J54" s="307"/>
      <c r="K54" s="307"/>
      <c r="L54" s="307"/>
      <c r="M54" s="307"/>
      <c r="N54" s="307"/>
      <c r="O54" s="307"/>
      <c r="P54" s="307"/>
      <c r="Q54" s="307"/>
      <c r="R54" s="307"/>
      <c r="S54" s="307"/>
      <c r="T54" s="307"/>
      <c r="U54" s="307"/>
      <c r="V54" s="307"/>
      <c r="W54" s="307"/>
      <c r="X54" s="307"/>
      <c r="Y54" s="307"/>
      <c r="Z54" s="307"/>
      <c r="AA54" s="307"/>
      <c r="AB54" s="307"/>
      <c r="AC54" s="307"/>
      <c r="AD54" s="307"/>
      <c r="AE54" s="307"/>
      <c r="AF54" s="307"/>
      <c r="AG54" s="307"/>
      <c r="AH54" s="307"/>
      <c r="AI54" s="307"/>
      <c r="AJ54" s="307"/>
      <c r="AK54" s="307"/>
      <c r="AL54" s="307"/>
      <c r="AM54" s="307"/>
      <c r="AN54" s="307"/>
      <c r="AO54" s="307"/>
      <c r="AP54" s="307"/>
      <c r="AQ54" s="307"/>
      <c r="AR54" s="307"/>
      <c r="AS54" s="307"/>
      <c r="AT54" s="307"/>
      <c r="AU54" s="307"/>
      <c r="AV54" s="307"/>
      <c r="AW54" s="307"/>
      <c r="AX54" s="307"/>
      <c r="AY54" s="307"/>
      <c r="AZ54" s="307"/>
      <c r="BA54" s="307"/>
      <c r="BB54" s="307"/>
      <c r="BC54" s="307"/>
      <c r="BD54" s="307"/>
      <c r="BE54" s="307"/>
      <c r="BF54" s="307"/>
      <c r="BG54" s="307"/>
      <c r="BH54" s="307"/>
      <c r="BI54" s="307"/>
      <c r="BJ54" s="307"/>
      <c r="BK54" s="307"/>
      <c r="BL54" s="307"/>
      <c r="BM54" s="307"/>
      <c r="BN54" s="307"/>
      <c r="BO54" s="307"/>
      <c r="BP54" s="307"/>
      <c r="BQ54" s="307"/>
      <c r="BR54" s="307"/>
      <c r="BS54" s="307"/>
      <c r="BT54" s="307"/>
      <c r="BU54" s="307"/>
      <c r="BV54" s="307"/>
      <c r="BW54" s="307"/>
      <c r="BX54" s="307"/>
      <c r="BY54" s="307"/>
      <c r="BZ54" s="307"/>
      <c r="CA54" s="307"/>
      <c r="CB54" s="307"/>
      <c r="CC54" s="307"/>
      <c r="CD54" s="307"/>
      <c r="CE54" s="307"/>
      <c r="CF54" s="307"/>
      <c r="CG54" s="307"/>
      <c r="CH54" s="307"/>
      <c r="CI54" s="307"/>
      <c r="CJ54" s="307"/>
      <c r="CK54" s="307"/>
      <c r="CL54" s="307"/>
      <c r="CM54" s="307"/>
      <c r="CN54" s="307"/>
      <c r="CO54" s="307"/>
      <c r="CP54" s="307"/>
      <c r="CQ54" s="307"/>
      <c r="CR54" s="307"/>
      <c r="CS54" s="307"/>
      <c r="CT54" s="307"/>
      <c r="CU54" s="307"/>
      <c r="CV54" s="307"/>
      <c r="CW54" s="307"/>
      <c r="CX54" s="307"/>
      <c r="CY54" s="307"/>
      <c r="CZ54" s="307"/>
      <c r="DA54" s="307"/>
      <c r="DB54" s="307"/>
      <c r="DC54" s="307"/>
      <c r="DD54" s="307"/>
      <c r="DE54" s="307"/>
      <c r="DF54" s="307"/>
      <c r="DG54" s="307"/>
      <c r="DH54" s="307"/>
      <c r="DI54" s="307"/>
      <c r="DJ54" s="307"/>
      <c r="DK54" s="307"/>
      <c r="DL54" s="307"/>
      <c r="DM54" s="307"/>
      <c r="DN54" s="307"/>
      <c r="DO54" s="307"/>
      <c r="DP54" s="307"/>
      <c r="DQ54" s="307"/>
      <c r="DR54" s="307"/>
      <c r="DS54" s="307"/>
      <c r="DT54" s="307"/>
      <c r="DU54" s="307"/>
      <c r="DV54" s="307"/>
      <c r="DW54" s="307"/>
      <c r="DX54" s="307"/>
      <c r="DY54" s="307"/>
      <c r="DZ54" s="307"/>
      <c r="EA54" s="307"/>
      <c r="EB54" s="307"/>
      <c r="EC54" s="307"/>
      <c r="ED54" s="307"/>
      <c r="EE54" s="307"/>
      <c r="EF54" s="307"/>
      <c r="EG54" s="307"/>
      <c r="EH54" s="307"/>
      <c r="EI54" s="307"/>
      <c r="EJ54" s="307"/>
      <c r="EK54" s="307"/>
      <c r="EL54" s="307"/>
      <c r="EM54" s="307"/>
      <c r="EN54" s="307"/>
      <c r="EO54" s="307"/>
      <c r="EP54" s="307"/>
      <c r="EQ54" s="307"/>
      <c r="ER54" s="307"/>
      <c r="ES54" s="307"/>
      <c r="ET54" s="307"/>
    </row>
    <row r="55" spans="1:150">
      <c r="A55" s="340" t="s">
        <v>229</v>
      </c>
      <c r="B55" s="341"/>
      <c r="C55" s="295">
        <f>'Evolución Presupuestaria'!I37</f>
        <v>180000</v>
      </c>
      <c r="D55" s="295">
        <f>C54*0.95</f>
        <v>171000</v>
      </c>
      <c r="E55" s="295">
        <f>D54*0.95</f>
        <v>162450</v>
      </c>
      <c r="F55" s="295">
        <f>E54*0.95</f>
        <v>154327.5</v>
      </c>
      <c r="G55" s="307" t="s">
        <v>269</v>
      </c>
      <c r="H55" s="307"/>
      <c r="I55" s="307"/>
      <c r="J55" s="307"/>
      <c r="K55" s="307"/>
      <c r="L55" s="307"/>
      <c r="M55" s="307"/>
      <c r="N55" s="307"/>
      <c r="O55" s="307"/>
      <c r="P55" s="307"/>
      <c r="Q55" s="307"/>
      <c r="R55" s="307"/>
      <c r="S55" s="307"/>
      <c r="T55" s="307"/>
      <c r="U55" s="307"/>
      <c r="V55" s="307"/>
      <c r="W55" s="307"/>
      <c r="X55" s="307"/>
      <c r="Y55" s="307"/>
      <c r="Z55" s="307"/>
      <c r="AA55" s="307"/>
      <c r="AB55" s="307"/>
      <c r="AC55" s="307"/>
      <c r="AD55" s="307"/>
      <c r="AE55" s="307"/>
      <c r="AF55" s="307"/>
      <c r="AG55" s="307"/>
      <c r="AH55" s="307"/>
      <c r="AI55" s="307"/>
      <c r="AJ55" s="307"/>
      <c r="AK55" s="307"/>
      <c r="AL55" s="307"/>
      <c r="AM55" s="307"/>
      <c r="AN55" s="307"/>
      <c r="AO55" s="307"/>
      <c r="AP55" s="307"/>
      <c r="AQ55" s="307"/>
      <c r="AR55" s="307"/>
      <c r="AS55" s="307"/>
      <c r="AT55" s="307"/>
      <c r="AU55" s="307"/>
      <c r="AV55" s="307"/>
      <c r="AW55" s="307"/>
      <c r="AX55" s="307"/>
      <c r="AY55" s="307"/>
      <c r="AZ55" s="307"/>
      <c r="BA55" s="307"/>
      <c r="BB55" s="307"/>
      <c r="BC55" s="307"/>
      <c r="BD55" s="307"/>
      <c r="BE55" s="307"/>
      <c r="BF55" s="307"/>
      <c r="BG55" s="307"/>
      <c r="BH55" s="307"/>
      <c r="BI55" s="307"/>
      <c r="BJ55" s="307"/>
      <c r="BK55" s="307"/>
      <c r="BL55" s="307"/>
      <c r="BM55" s="307"/>
      <c r="BN55" s="307"/>
      <c r="BO55" s="307"/>
      <c r="BP55" s="307"/>
      <c r="BQ55" s="307"/>
      <c r="BR55" s="307"/>
      <c r="BS55" s="307"/>
      <c r="BT55" s="307"/>
      <c r="BU55" s="307"/>
      <c r="BV55" s="307"/>
      <c r="BW55" s="307"/>
      <c r="BX55" s="307"/>
      <c r="BY55" s="307"/>
      <c r="BZ55" s="307"/>
      <c r="CA55" s="307"/>
      <c r="CB55" s="307"/>
      <c r="CC55" s="307"/>
      <c r="CD55" s="307"/>
      <c r="CE55" s="307"/>
      <c r="CF55" s="307"/>
      <c r="CG55" s="307"/>
      <c r="CH55" s="307"/>
      <c r="CI55" s="307"/>
      <c r="CJ55" s="307"/>
      <c r="CK55" s="307"/>
      <c r="CL55" s="307"/>
      <c r="CM55" s="307"/>
      <c r="CN55" s="307"/>
      <c r="CO55" s="307"/>
      <c r="CP55" s="307"/>
      <c r="CQ55" s="307"/>
      <c r="CR55" s="307"/>
      <c r="CS55" s="307"/>
      <c r="CT55" s="307"/>
      <c r="CU55" s="307"/>
      <c r="CV55" s="307"/>
      <c r="CW55" s="307"/>
      <c r="CX55" s="307"/>
      <c r="CY55" s="307"/>
      <c r="CZ55" s="307"/>
      <c r="DA55" s="307"/>
      <c r="DB55" s="307"/>
      <c r="DC55" s="307"/>
      <c r="DD55" s="307"/>
      <c r="DE55" s="307"/>
      <c r="DF55" s="307"/>
      <c r="DG55" s="307"/>
      <c r="DH55" s="307"/>
      <c r="DI55" s="307"/>
      <c r="DJ55" s="307"/>
      <c r="DK55" s="307"/>
      <c r="DL55" s="307"/>
      <c r="DM55" s="307"/>
      <c r="DN55" s="307"/>
      <c r="DO55" s="307"/>
      <c r="DP55" s="307"/>
      <c r="DQ55" s="307"/>
      <c r="DR55" s="307"/>
      <c r="DS55" s="307"/>
      <c r="DT55" s="307"/>
      <c r="DU55" s="307"/>
      <c r="DV55" s="307"/>
      <c r="DW55" s="307"/>
      <c r="DX55" s="307"/>
      <c r="DY55" s="307"/>
      <c r="DZ55" s="307"/>
      <c r="EA55" s="307"/>
      <c r="EB55" s="307"/>
      <c r="EC55" s="307"/>
      <c r="ED55" s="307"/>
      <c r="EE55" s="307"/>
      <c r="EF55" s="307"/>
      <c r="EG55" s="307"/>
      <c r="EH55" s="307"/>
      <c r="EI55" s="307"/>
      <c r="EJ55" s="307"/>
      <c r="EK55" s="307"/>
      <c r="EL55" s="307"/>
      <c r="EM55" s="307"/>
      <c r="EN55" s="307"/>
      <c r="EO55" s="307"/>
      <c r="EP55" s="307"/>
      <c r="EQ55" s="307"/>
      <c r="ER55" s="307"/>
      <c r="ES55" s="307"/>
      <c r="ET55" s="307"/>
    </row>
    <row r="56" spans="1:150">
      <c r="A56" s="342" t="s">
        <v>230</v>
      </c>
      <c r="B56" s="343"/>
      <c r="C56" s="249">
        <f>SUM(C57:C58)</f>
        <v>0</v>
      </c>
      <c r="D56" s="249">
        <f>SUM(D57:D58)</f>
        <v>0</v>
      </c>
      <c r="E56" s="249">
        <f>SUM(E57:E58)</f>
        <v>0</v>
      </c>
      <c r="F56" s="249">
        <f>SUM(F57:F58)</f>
        <v>0</v>
      </c>
      <c r="G56" s="307"/>
      <c r="H56" s="307"/>
      <c r="I56" s="307"/>
      <c r="J56" s="307"/>
      <c r="K56" s="307"/>
      <c r="L56" s="307"/>
      <c r="M56" s="307"/>
      <c r="N56" s="307"/>
      <c r="O56" s="307"/>
      <c r="P56" s="307"/>
      <c r="Q56" s="307"/>
      <c r="R56" s="307"/>
      <c r="S56" s="307"/>
      <c r="T56" s="307"/>
      <c r="U56" s="307"/>
      <c r="V56" s="307"/>
      <c r="W56" s="307"/>
      <c r="X56" s="307"/>
      <c r="Y56" s="307"/>
      <c r="Z56" s="307"/>
      <c r="AA56" s="307"/>
      <c r="AB56" s="307"/>
      <c r="AC56" s="307"/>
      <c r="AD56" s="307"/>
      <c r="AE56" s="307"/>
      <c r="AF56" s="307"/>
      <c r="AG56" s="307"/>
      <c r="AH56" s="307"/>
      <c r="AI56" s="307"/>
      <c r="AJ56" s="307"/>
      <c r="AK56" s="307"/>
      <c r="AL56" s="307"/>
      <c r="AM56" s="307"/>
      <c r="AN56" s="307"/>
      <c r="AO56" s="307"/>
      <c r="AP56" s="307"/>
      <c r="AQ56" s="307"/>
      <c r="AR56" s="307"/>
      <c r="AS56" s="307"/>
      <c r="AT56" s="307"/>
      <c r="AU56" s="307"/>
      <c r="AV56" s="307"/>
      <c r="AW56" s="307"/>
      <c r="AX56" s="307"/>
      <c r="AY56" s="307"/>
      <c r="AZ56" s="307"/>
      <c r="BA56" s="307"/>
      <c r="BB56" s="307"/>
      <c r="BC56" s="307"/>
      <c r="BD56" s="307"/>
      <c r="BE56" s="307"/>
      <c r="BF56" s="307"/>
      <c r="BG56" s="307"/>
      <c r="BH56" s="307"/>
      <c r="BI56" s="307"/>
      <c r="BJ56" s="307"/>
      <c r="BK56" s="307"/>
      <c r="BL56" s="307"/>
      <c r="BM56" s="307"/>
      <c r="BN56" s="307"/>
      <c r="BO56" s="307"/>
      <c r="BP56" s="307"/>
      <c r="BQ56" s="307"/>
      <c r="BR56" s="307"/>
      <c r="BS56" s="307"/>
      <c r="BT56" s="307"/>
      <c r="BU56" s="307"/>
      <c r="BV56" s="307"/>
      <c r="BW56" s="307"/>
      <c r="BX56" s="307"/>
      <c r="BY56" s="307"/>
      <c r="BZ56" s="307"/>
      <c r="CA56" s="307"/>
      <c r="CB56" s="307"/>
      <c r="CC56" s="307"/>
      <c r="CD56" s="307"/>
      <c r="CE56" s="307"/>
      <c r="CF56" s="307"/>
      <c r="CG56" s="307"/>
      <c r="CH56" s="307"/>
      <c r="CI56" s="307"/>
      <c r="CJ56" s="307"/>
      <c r="CK56" s="307"/>
      <c r="CL56" s="307"/>
      <c r="CM56" s="307"/>
      <c r="CN56" s="307"/>
      <c r="CO56" s="307"/>
      <c r="CP56" s="307"/>
      <c r="CQ56" s="307"/>
      <c r="CR56" s="307"/>
      <c r="CS56" s="307"/>
      <c r="CT56" s="307"/>
      <c r="CU56" s="307"/>
      <c r="CV56" s="307"/>
      <c r="CW56" s="307"/>
      <c r="CX56" s="307"/>
      <c r="CY56" s="307"/>
      <c r="CZ56" s="307"/>
      <c r="DA56" s="307"/>
      <c r="DB56" s="307"/>
      <c r="DC56" s="307"/>
      <c r="DD56" s="307"/>
      <c r="DE56" s="307"/>
      <c r="DF56" s="307"/>
      <c r="DG56" s="307"/>
      <c r="DH56" s="307"/>
      <c r="DI56" s="307"/>
      <c r="DJ56" s="307"/>
      <c r="DK56" s="307"/>
      <c r="DL56" s="307"/>
      <c r="DM56" s="307"/>
      <c r="DN56" s="307"/>
      <c r="DO56" s="307"/>
      <c r="DP56" s="307"/>
      <c r="DQ56" s="307"/>
      <c r="DR56" s="307"/>
      <c r="DS56" s="307"/>
      <c r="DT56" s="307"/>
      <c r="DU56" s="307"/>
      <c r="DV56" s="307"/>
      <c r="DW56" s="307"/>
      <c r="DX56" s="307"/>
      <c r="DY56" s="307"/>
      <c r="DZ56" s="307"/>
      <c r="EA56" s="307"/>
      <c r="EB56" s="307"/>
      <c r="EC56" s="307"/>
      <c r="ED56" s="307"/>
      <c r="EE56" s="307"/>
      <c r="EF56" s="307"/>
      <c r="EG56" s="307"/>
      <c r="EH56" s="307"/>
      <c r="EI56" s="307"/>
      <c r="EJ56" s="307"/>
      <c r="EK56" s="307"/>
      <c r="EL56" s="307"/>
      <c r="EM56" s="307"/>
      <c r="EN56" s="307"/>
      <c r="EO56" s="307"/>
      <c r="EP56" s="307"/>
      <c r="EQ56" s="307"/>
      <c r="ER56" s="307"/>
      <c r="ES56" s="307"/>
      <c r="ET56" s="307"/>
    </row>
    <row r="57" spans="1:150">
      <c r="A57" s="259" t="s">
        <v>258</v>
      </c>
      <c r="B57" s="11" t="s">
        <v>240</v>
      </c>
      <c r="C57" s="305"/>
      <c r="D57" s="305"/>
      <c r="E57" s="305"/>
      <c r="F57" s="305"/>
      <c r="G57" s="307"/>
      <c r="H57" s="307"/>
      <c r="I57" s="307"/>
      <c r="J57" s="307"/>
      <c r="K57" s="307"/>
      <c r="L57" s="307"/>
      <c r="M57" s="307"/>
      <c r="N57" s="307"/>
      <c r="O57" s="307"/>
      <c r="P57" s="307"/>
      <c r="Q57" s="307"/>
      <c r="R57" s="307"/>
      <c r="S57" s="307"/>
      <c r="T57" s="307"/>
      <c r="U57" s="307"/>
      <c r="V57" s="307"/>
      <c r="W57" s="307"/>
      <c r="X57" s="307"/>
      <c r="Y57" s="307"/>
      <c r="Z57" s="307"/>
      <c r="AA57" s="307"/>
      <c r="AB57" s="307"/>
      <c r="AC57" s="307"/>
      <c r="AD57" s="307"/>
      <c r="AE57" s="307"/>
      <c r="AF57" s="307"/>
      <c r="AG57" s="307"/>
      <c r="AH57" s="307"/>
      <c r="AI57" s="307"/>
      <c r="AJ57" s="307"/>
      <c r="AK57" s="307"/>
      <c r="AL57" s="307"/>
      <c r="AM57" s="307"/>
      <c r="AN57" s="307"/>
      <c r="AO57" s="307"/>
      <c r="AP57" s="307"/>
      <c r="AQ57" s="307"/>
      <c r="AR57" s="307"/>
      <c r="AS57" s="307"/>
      <c r="AT57" s="307"/>
      <c r="AU57" s="307"/>
      <c r="AV57" s="307"/>
      <c r="AW57" s="307"/>
      <c r="AX57" s="307"/>
      <c r="AY57" s="307"/>
      <c r="AZ57" s="307"/>
      <c r="BA57" s="307"/>
      <c r="BB57" s="307"/>
      <c r="BC57" s="307"/>
      <c r="BD57" s="307"/>
      <c r="BE57" s="307"/>
      <c r="BF57" s="307"/>
      <c r="BG57" s="307"/>
      <c r="BH57" s="307"/>
      <c r="BI57" s="307"/>
      <c r="BJ57" s="307"/>
      <c r="BK57" s="307"/>
      <c r="BL57" s="307"/>
      <c r="BM57" s="307"/>
      <c r="BN57" s="307"/>
      <c r="BO57" s="307"/>
      <c r="BP57" s="307"/>
      <c r="BQ57" s="307"/>
      <c r="BR57" s="307"/>
      <c r="BS57" s="307"/>
      <c r="BT57" s="307"/>
      <c r="BU57" s="307"/>
      <c r="BV57" s="307"/>
      <c r="BW57" s="307"/>
      <c r="BX57" s="307"/>
      <c r="BY57" s="307"/>
      <c r="BZ57" s="307"/>
      <c r="CA57" s="307"/>
      <c r="CB57" s="307"/>
      <c r="CC57" s="307"/>
      <c r="CD57" s="307"/>
      <c r="CE57" s="307"/>
      <c r="CF57" s="307"/>
      <c r="CG57" s="307"/>
      <c r="CH57" s="307"/>
      <c r="CI57" s="307"/>
      <c r="CJ57" s="307"/>
      <c r="CK57" s="307"/>
      <c r="CL57" s="307"/>
      <c r="CM57" s="307"/>
      <c r="CN57" s="307"/>
      <c r="CO57" s="307"/>
      <c r="CP57" s="307"/>
      <c r="CQ57" s="307"/>
      <c r="CR57" s="307"/>
      <c r="CS57" s="307"/>
      <c r="CT57" s="307"/>
      <c r="CU57" s="307"/>
      <c r="CV57" s="307"/>
      <c r="CW57" s="307"/>
      <c r="CX57" s="307"/>
      <c r="CY57" s="307"/>
      <c r="CZ57" s="307"/>
      <c r="DA57" s="307"/>
      <c r="DB57" s="307"/>
      <c r="DC57" s="307"/>
      <c r="DD57" s="307"/>
      <c r="DE57" s="307"/>
      <c r="DF57" s="307"/>
      <c r="DG57" s="307"/>
      <c r="DH57" s="307"/>
      <c r="DI57" s="307"/>
      <c r="DJ57" s="307"/>
      <c r="DK57" s="307"/>
      <c r="DL57" s="307"/>
      <c r="DM57" s="307"/>
      <c r="DN57" s="307"/>
      <c r="DO57" s="307"/>
      <c r="DP57" s="307"/>
      <c r="DQ57" s="307"/>
      <c r="DR57" s="307"/>
      <c r="DS57" s="307"/>
      <c r="DT57" s="307"/>
      <c r="DU57" s="307"/>
      <c r="DV57" s="307"/>
      <c r="DW57" s="307"/>
      <c r="DX57" s="307"/>
      <c r="DY57" s="307"/>
      <c r="DZ57" s="307"/>
      <c r="EA57" s="307"/>
      <c r="EB57" s="307"/>
      <c r="EC57" s="307"/>
      <c r="ED57" s="307"/>
      <c r="EE57" s="307"/>
      <c r="EF57" s="307"/>
      <c r="EG57" s="307"/>
      <c r="EH57" s="307"/>
      <c r="EI57" s="307"/>
      <c r="EJ57" s="307"/>
      <c r="EK57" s="307"/>
      <c r="EL57" s="307"/>
      <c r="EM57" s="307"/>
      <c r="EN57" s="307"/>
      <c r="EO57" s="307"/>
      <c r="EP57" s="307"/>
      <c r="EQ57" s="307"/>
      <c r="ER57" s="307"/>
      <c r="ES57" s="307"/>
      <c r="ET57" s="307"/>
    </row>
    <row r="58" spans="1:150">
      <c r="A58" s="259" t="s">
        <v>258</v>
      </c>
      <c r="B58" s="11" t="s">
        <v>240</v>
      </c>
      <c r="C58" s="305"/>
      <c r="D58" s="305"/>
      <c r="E58" s="305"/>
      <c r="F58" s="305"/>
      <c r="G58" s="307"/>
      <c r="H58" s="307"/>
      <c r="I58" s="307"/>
      <c r="J58" s="307"/>
      <c r="K58" s="307"/>
      <c r="L58" s="307"/>
      <c r="M58" s="307"/>
      <c r="N58" s="307"/>
      <c r="O58" s="307"/>
      <c r="P58" s="307"/>
      <c r="Q58" s="307"/>
      <c r="R58" s="307"/>
      <c r="S58" s="307"/>
      <c r="T58" s="307"/>
      <c r="U58" s="307"/>
      <c r="V58" s="307"/>
      <c r="W58" s="307"/>
      <c r="X58" s="307"/>
      <c r="Y58" s="307"/>
      <c r="Z58" s="307"/>
      <c r="AA58" s="307"/>
      <c r="AB58" s="307"/>
      <c r="AC58" s="307"/>
      <c r="AD58" s="307"/>
      <c r="AE58" s="307"/>
      <c r="AF58" s="307"/>
      <c r="AG58" s="307"/>
      <c r="AH58" s="307"/>
      <c r="AI58" s="307"/>
      <c r="AJ58" s="307"/>
      <c r="AK58" s="307"/>
      <c r="AL58" s="307"/>
      <c r="AM58" s="307"/>
      <c r="AN58" s="307"/>
      <c r="AO58" s="307"/>
      <c r="AP58" s="307"/>
      <c r="AQ58" s="307"/>
      <c r="AR58" s="307"/>
      <c r="AS58" s="307"/>
      <c r="AT58" s="307"/>
      <c r="AU58" s="307"/>
      <c r="AV58" s="307"/>
      <c r="AW58" s="307"/>
      <c r="AX58" s="307"/>
      <c r="AY58" s="307"/>
      <c r="AZ58" s="307"/>
      <c r="BA58" s="307"/>
      <c r="BB58" s="307"/>
      <c r="BC58" s="307"/>
      <c r="BD58" s="307"/>
      <c r="BE58" s="307"/>
      <c r="BF58" s="307"/>
      <c r="BG58" s="307"/>
      <c r="BH58" s="307"/>
      <c r="BI58" s="307"/>
      <c r="BJ58" s="307"/>
      <c r="BK58" s="307"/>
      <c r="BL58" s="307"/>
      <c r="BM58" s="307"/>
      <c r="BN58" s="307"/>
      <c r="BO58" s="307"/>
      <c r="BP58" s="307"/>
      <c r="BQ58" s="307"/>
      <c r="BR58" s="307"/>
      <c r="BS58" s="307"/>
      <c r="BT58" s="307"/>
      <c r="BU58" s="307"/>
      <c r="BV58" s="307"/>
      <c r="BW58" s="307"/>
      <c r="BX58" s="307"/>
      <c r="BY58" s="307"/>
      <c r="BZ58" s="307"/>
      <c r="CA58" s="307"/>
      <c r="CB58" s="307"/>
      <c r="CC58" s="307"/>
      <c r="CD58" s="307"/>
      <c r="CE58" s="307"/>
      <c r="CF58" s="307"/>
      <c r="CG58" s="307"/>
      <c r="CH58" s="307"/>
      <c r="CI58" s="307"/>
      <c r="CJ58" s="307"/>
      <c r="CK58" s="307"/>
      <c r="CL58" s="307"/>
      <c r="CM58" s="307"/>
      <c r="CN58" s="307"/>
      <c r="CO58" s="307"/>
      <c r="CP58" s="307"/>
      <c r="CQ58" s="307"/>
      <c r="CR58" s="307"/>
      <c r="CS58" s="307"/>
      <c r="CT58" s="307"/>
      <c r="CU58" s="307"/>
      <c r="CV58" s="307"/>
      <c r="CW58" s="307"/>
      <c r="CX58" s="307"/>
      <c r="CY58" s="307"/>
      <c r="CZ58" s="307"/>
      <c r="DA58" s="307"/>
      <c r="DB58" s="307"/>
      <c r="DC58" s="307"/>
      <c r="DD58" s="307"/>
      <c r="DE58" s="307"/>
      <c r="DF58" s="307"/>
      <c r="DG58" s="307"/>
      <c r="DH58" s="307"/>
      <c r="DI58" s="307"/>
      <c r="DJ58" s="307"/>
      <c r="DK58" s="307"/>
      <c r="DL58" s="307"/>
      <c r="DM58" s="307"/>
      <c r="DN58" s="307"/>
      <c r="DO58" s="307"/>
      <c r="DP58" s="307"/>
      <c r="DQ58" s="307"/>
      <c r="DR58" s="307"/>
      <c r="DS58" s="307"/>
      <c r="DT58" s="307"/>
      <c r="DU58" s="307"/>
      <c r="DV58" s="307"/>
      <c r="DW58" s="307"/>
      <c r="DX58" s="307"/>
      <c r="DY58" s="307"/>
      <c r="DZ58" s="307"/>
      <c r="EA58" s="307"/>
      <c r="EB58" s="307"/>
      <c r="EC58" s="307"/>
      <c r="ED58" s="307"/>
      <c r="EE58" s="307"/>
      <c r="EF58" s="307"/>
      <c r="EG58" s="307"/>
      <c r="EH58" s="307"/>
      <c r="EI58" s="307"/>
      <c r="EJ58" s="307"/>
      <c r="EK58" s="307"/>
      <c r="EL58" s="307"/>
      <c r="EM58" s="307"/>
      <c r="EN58" s="307"/>
      <c r="EO58" s="307"/>
      <c r="EP58" s="307"/>
      <c r="EQ58" s="307"/>
      <c r="ER58" s="307"/>
      <c r="ES58" s="307"/>
      <c r="ET58" s="307"/>
    </row>
    <row r="59" spans="1:150">
      <c r="A59" s="246">
        <v>8</v>
      </c>
      <c r="B59" s="247" t="s">
        <v>3</v>
      </c>
      <c r="C59" s="250">
        <f>C60+C61</f>
        <v>0</v>
      </c>
      <c r="D59" s="250">
        <f>D60+D61</f>
        <v>0</v>
      </c>
      <c r="E59" s="250">
        <f>E60+E61</f>
        <v>0</v>
      </c>
      <c r="F59" s="250">
        <f>F60+F61</f>
        <v>0</v>
      </c>
      <c r="G59" s="307"/>
      <c r="H59" s="307"/>
      <c r="I59" s="307"/>
      <c r="J59" s="307"/>
      <c r="K59" s="307"/>
      <c r="L59" s="307"/>
      <c r="M59" s="307"/>
      <c r="N59" s="307"/>
      <c r="O59" s="307"/>
      <c r="P59" s="307"/>
      <c r="Q59" s="307"/>
      <c r="R59" s="307"/>
      <c r="S59" s="307"/>
      <c r="T59" s="307"/>
      <c r="U59" s="307"/>
      <c r="V59" s="307"/>
      <c r="W59" s="307"/>
      <c r="X59" s="307"/>
      <c r="Y59" s="307"/>
      <c r="Z59" s="307"/>
      <c r="AA59" s="307"/>
      <c r="AB59" s="307"/>
      <c r="AC59" s="307"/>
      <c r="AD59" s="307"/>
      <c r="AE59" s="307"/>
      <c r="AF59" s="307"/>
      <c r="AG59" s="307"/>
      <c r="AH59" s="307"/>
      <c r="AI59" s="307"/>
      <c r="AJ59" s="307"/>
      <c r="AK59" s="307"/>
      <c r="AL59" s="307"/>
      <c r="AM59" s="307"/>
      <c r="AN59" s="307"/>
      <c r="AO59" s="307"/>
      <c r="AP59" s="307"/>
      <c r="AQ59" s="307"/>
      <c r="AR59" s="307"/>
      <c r="AS59" s="307"/>
      <c r="AT59" s="307"/>
      <c r="AU59" s="307"/>
      <c r="AV59" s="307"/>
      <c r="AW59" s="307"/>
      <c r="AX59" s="307"/>
      <c r="AY59" s="307"/>
      <c r="AZ59" s="307"/>
      <c r="BA59" s="307"/>
      <c r="BB59" s="307"/>
      <c r="BC59" s="307"/>
      <c r="BD59" s="307"/>
      <c r="BE59" s="307"/>
      <c r="BF59" s="307"/>
      <c r="BG59" s="307"/>
      <c r="BH59" s="307"/>
      <c r="BI59" s="307"/>
      <c r="BJ59" s="307"/>
      <c r="BK59" s="307"/>
      <c r="BL59" s="307"/>
      <c r="BM59" s="307"/>
      <c r="BN59" s="307"/>
      <c r="BO59" s="307"/>
      <c r="BP59" s="307"/>
      <c r="BQ59" s="307"/>
      <c r="BR59" s="307"/>
      <c r="BS59" s="307"/>
      <c r="BT59" s="307"/>
      <c r="BU59" s="307"/>
      <c r="BV59" s="307"/>
      <c r="BW59" s="307"/>
      <c r="BX59" s="307"/>
      <c r="BY59" s="307"/>
      <c r="BZ59" s="307"/>
      <c r="CA59" s="307"/>
      <c r="CB59" s="307"/>
      <c r="CC59" s="307"/>
      <c r="CD59" s="307"/>
      <c r="CE59" s="307"/>
      <c r="CF59" s="307"/>
      <c r="CG59" s="307"/>
      <c r="CH59" s="307"/>
      <c r="CI59" s="307"/>
      <c r="CJ59" s="307"/>
      <c r="CK59" s="307"/>
      <c r="CL59" s="307"/>
      <c r="CM59" s="307"/>
      <c r="CN59" s="307"/>
      <c r="CO59" s="307"/>
      <c r="CP59" s="307"/>
      <c r="CQ59" s="307"/>
      <c r="CR59" s="307"/>
      <c r="CS59" s="307"/>
      <c r="CT59" s="307"/>
      <c r="CU59" s="307"/>
      <c r="CV59" s="307"/>
      <c r="CW59" s="307"/>
      <c r="CX59" s="307"/>
      <c r="CY59" s="307"/>
      <c r="CZ59" s="307"/>
      <c r="DA59" s="307"/>
      <c r="DB59" s="307"/>
      <c r="DC59" s="307"/>
      <c r="DD59" s="307"/>
      <c r="DE59" s="307"/>
      <c r="DF59" s="307"/>
      <c r="DG59" s="307"/>
      <c r="DH59" s="307"/>
      <c r="DI59" s="307"/>
      <c r="DJ59" s="307"/>
      <c r="DK59" s="307"/>
      <c r="DL59" s="307"/>
      <c r="DM59" s="307"/>
      <c r="DN59" s="307"/>
      <c r="DO59" s="307"/>
      <c r="DP59" s="307"/>
      <c r="DQ59" s="307"/>
      <c r="DR59" s="307"/>
      <c r="DS59" s="307"/>
      <c r="DT59" s="307"/>
      <c r="DU59" s="307"/>
      <c r="DV59" s="307"/>
      <c r="DW59" s="307"/>
      <c r="DX59" s="307"/>
      <c r="DY59" s="307"/>
      <c r="DZ59" s="307"/>
      <c r="EA59" s="307"/>
      <c r="EB59" s="307"/>
      <c r="EC59" s="307"/>
      <c r="ED59" s="307"/>
      <c r="EE59" s="307"/>
      <c r="EF59" s="307"/>
      <c r="EG59" s="307"/>
      <c r="EH59" s="307"/>
      <c r="EI59" s="307"/>
      <c r="EJ59" s="307"/>
      <c r="EK59" s="307"/>
      <c r="EL59" s="307"/>
      <c r="EM59" s="307"/>
      <c r="EN59" s="307"/>
      <c r="EO59" s="307"/>
      <c r="EP59" s="307"/>
      <c r="EQ59" s="307"/>
      <c r="ER59" s="307"/>
      <c r="ES59" s="307"/>
      <c r="ET59" s="307"/>
    </row>
    <row r="60" spans="1:150">
      <c r="A60" s="340" t="s">
        <v>229</v>
      </c>
      <c r="B60" s="341"/>
      <c r="C60" s="295">
        <f>'Evolución Presupuestaria'!I38</f>
        <v>0</v>
      </c>
      <c r="D60" s="295">
        <f>C59</f>
        <v>0</v>
      </c>
      <c r="E60" s="295">
        <f>D59</f>
        <v>0</v>
      </c>
      <c r="F60" s="295">
        <f>E59</f>
        <v>0</v>
      </c>
      <c r="G60" s="307" t="s">
        <v>270</v>
      </c>
      <c r="H60" s="307"/>
      <c r="I60" s="307"/>
      <c r="J60" s="307"/>
      <c r="K60" s="307"/>
      <c r="L60" s="307"/>
      <c r="M60" s="307"/>
      <c r="N60" s="307"/>
      <c r="O60" s="307"/>
      <c r="P60" s="307"/>
      <c r="Q60" s="307"/>
      <c r="R60" s="307"/>
      <c r="S60" s="307"/>
      <c r="T60" s="307"/>
      <c r="U60" s="307"/>
      <c r="V60" s="307"/>
      <c r="W60" s="307"/>
      <c r="X60" s="307"/>
      <c r="Y60" s="307"/>
      <c r="Z60" s="307"/>
      <c r="AA60" s="307"/>
      <c r="AB60" s="307"/>
      <c r="AC60" s="307"/>
      <c r="AD60" s="307"/>
      <c r="AE60" s="307"/>
      <c r="AF60" s="307"/>
      <c r="AG60" s="307"/>
      <c r="AH60" s="307"/>
      <c r="AI60" s="307"/>
      <c r="AJ60" s="307"/>
      <c r="AK60" s="307"/>
      <c r="AL60" s="307"/>
      <c r="AM60" s="307"/>
      <c r="AN60" s="307"/>
      <c r="AO60" s="307"/>
      <c r="AP60" s="307"/>
      <c r="AQ60" s="307"/>
      <c r="AR60" s="307"/>
      <c r="AS60" s="307"/>
      <c r="AT60" s="307"/>
      <c r="AU60" s="307"/>
      <c r="AV60" s="307"/>
      <c r="AW60" s="307"/>
      <c r="AX60" s="307"/>
      <c r="AY60" s="307"/>
      <c r="AZ60" s="307"/>
      <c r="BA60" s="307"/>
      <c r="BB60" s="307"/>
      <c r="BC60" s="307"/>
      <c r="BD60" s="307"/>
      <c r="BE60" s="307"/>
      <c r="BF60" s="307"/>
      <c r="BG60" s="307"/>
      <c r="BH60" s="307"/>
      <c r="BI60" s="307"/>
      <c r="BJ60" s="307"/>
      <c r="BK60" s="307"/>
      <c r="BL60" s="307"/>
      <c r="BM60" s="307"/>
      <c r="BN60" s="307"/>
      <c r="BO60" s="307"/>
      <c r="BP60" s="307"/>
      <c r="BQ60" s="307"/>
      <c r="BR60" s="307"/>
      <c r="BS60" s="307"/>
      <c r="BT60" s="307"/>
      <c r="BU60" s="307"/>
      <c r="BV60" s="307"/>
      <c r="BW60" s="307"/>
      <c r="BX60" s="307"/>
      <c r="BY60" s="307"/>
      <c r="BZ60" s="307"/>
      <c r="CA60" s="307"/>
      <c r="CB60" s="307"/>
      <c r="CC60" s="307"/>
      <c r="CD60" s="307"/>
      <c r="CE60" s="307"/>
      <c r="CF60" s="307"/>
      <c r="CG60" s="307"/>
      <c r="CH60" s="307"/>
      <c r="CI60" s="307"/>
      <c r="CJ60" s="307"/>
      <c r="CK60" s="307"/>
      <c r="CL60" s="307"/>
      <c r="CM60" s="307"/>
      <c r="CN60" s="307"/>
      <c r="CO60" s="307"/>
      <c r="CP60" s="307"/>
      <c r="CQ60" s="307"/>
      <c r="CR60" s="307"/>
      <c r="CS60" s="307"/>
      <c r="CT60" s="307"/>
      <c r="CU60" s="307"/>
      <c r="CV60" s="307"/>
      <c r="CW60" s="307"/>
      <c r="CX60" s="307"/>
      <c r="CY60" s="307"/>
      <c r="CZ60" s="307"/>
      <c r="DA60" s="307"/>
      <c r="DB60" s="307"/>
      <c r="DC60" s="307"/>
      <c r="DD60" s="307"/>
      <c r="DE60" s="307"/>
      <c r="DF60" s="307"/>
      <c r="DG60" s="307"/>
      <c r="DH60" s="307"/>
      <c r="DI60" s="307"/>
      <c r="DJ60" s="307"/>
      <c r="DK60" s="307"/>
      <c r="DL60" s="307"/>
      <c r="DM60" s="307"/>
      <c r="DN60" s="307"/>
      <c r="DO60" s="307"/>
      <c r="DP60" s="307"/>
      <c r="DQ60" s="307"/>
      <c r="DR60" s="307"/>
      <c r="DS60" s="307"/>
      <c r="DT60" s="307"/>
      <c r="DU60" s="307"/>
      <c r="DV60" s="307"/>
      <c r="DW60" s="307"/>
      <c r="DX60" s="307"/>
      <c r="DY60" s="307"/>
      <c r="DZ60" s="307"/>
      <c r="EA60" s="307"/>
      <c r="EB60" s="307"/>
      <c r="EC60" s="307"/>
      <c r="ED60" s="307"/>
      <c r="EE60" s="307"/>
      <c r="EF60" s="307"/>
      <c r="EG60" s="307"/>
      <c r="EH60" s="307"/>
      <c r="EI60" s="307"/>
      <c r="EJ60" s="307"/>
      <c r="EK60" s="307"/>
      <c r="EL60" s="307"/>
      <c r="EM60" s="307"/>
      <c r="EN60" s="307"/>
      <c r="EO60" s="307"/>
      <c r="EP60" s="307"/>
      <c r="EQ60" s="307"/>
      <c r="ER60" s="307"/>
      <c r="ES60" s="307"/>
      <c r="ET60" s="307"/>
    </row>
    <row r="61" spans="1:150">
      <c r="A61" s="342" t="s">
        <v>230</v>
      </c>
      <c r="B61" s="343"/>
      <c r="C61" s="249">
        <f>SUM(C62:C63)</f>
        <v>0</v>
      </c>
      <c r="D61" s="249">
        <f>SUM(D62:D63)</f>
        <v>0</v>
      </c>
      <c r="E61" s="249">
        <f>SUM(E62:E63)</f>
        <v>0</v>
      </c>
      <c r="F61" s="249">
        <f>SUM(F62:F63)</f>
        <v>0</v>
      </c>
      <c r="G61" s="307"/>
      <c r="H61" s="307"/>
      <c r="I61" s="307"/>
      <c r="J61" s="307"/>
      <c r="K61" s="307"/>
      <c r="L61" s="307"/>
      <c r="M61" s="307"/>
      <c r="N61" s="307"/>
      <c r="O61" s="307"/>
      <c r="P61" s="307"/>
      <c r="Q61" s="307"/>
      <c r="R61" s="307"/>
      <c r="S61" s="307"/>
      <c r="T61" s="307"/>
      <c r="U61" s="307"/>
      <c r="V61" s="307"/>
      <c r="W61" s="307"/>
      <c r="X61" s="307"/>
      <c r="Y61" s="307"/>
      <c r="Z61" s="307"/>
      <c r="AA61" s="307"/>
      <c r="AB61" s="307"/>
      <c r="AC61" s="307"/>
      <c r="AD61" s="307"/>
      <c r="AE61" s="307"/>
      <c r="AF61" s="307"/>
      <c r="AG61" s="307"/>
      <c r="AH61" s="307"/>
      <c r="AI61" s="307"/>
      <c r="AJ61" s="307"/>
      <c r="AK61" s="307"/>
      <c r="AL61" s="307"/>
      <c r="AM61" s="307"/>
      <c r="AN61" s="307"/>
      <c r="AO61" s="307"/>
      <c r="AP61" s="307"/>
      <c r="AQ61" s="307"/>
      <c r="AR61" s="307"/>
      <c r="AS61" s="307"/>
      <c r="AT61" s="307"/>
      <c r="AU61" s="307"/>
      <c r="AV61" s="307"/>
      <c r="AW61" s="307"/>
      <c r="AX61" s="307"/>
      <c r="AY61" s="307"/>
      <c r="AZ61" s="307"/>
      <c r="BA61" s="307"/>
      <c r="BB61" s="307"/>
      <c r="BC61" s="307"/>
      <c r="BD61" s="307"/>
      <c r="BE61" s="307"/>
      <c r="BF61" s="307"/>
      <c r="BG61" s="307"/>
      <c r="BH61" s="307"/>
      <c r="BI61" s="307"/>
      <c r="BJ61" s="307"/>
      <c r="BK61" s="307"/>
      <c r="BL61" s="307"/>
      <c r="BM61" s="307"/>
      <c r="BN61" s="307"/>
      <c r="BO61" s="307"/>
      <c r="BP61" s="307"/>
      <c r="BQ61" s="307"/>
      <c r="BR61" s="307"/>
      <c r="BS61" s="307"/>
      <c r="BT61" s="307"/>
      <c r="BU61" s="307"/>
      <c r="BV61" s="307"/>
      <c r="BW61" s="307"/>
      <c r="BX61" s="307"/>
      <c r="BY61" s="307"/>
      <c r="BZ61" s="307"/>
      <c r="CA61" s="307"/>
      <c r="CB61" s="307"/>
      <c r="CC61" s="307"/>
      <c r="CD61" s="307"/>
      <c r="CE61" s="307"/>
      <c r="CF61" s="307"/>
      <c r="CG61" s="307"/>
      <c r="CH61" s="307"/>
      <c r="CI61" s="307"/>
      <c r="CJ61" s="307"/>
      <c r="CK61" s="307"/>
      <c r="CL61" s="307"/>
      <c r="CM61" s="307"/>
      <c r="CN61" s="307"/>
      <c r="CO61" s="307"/>
      <c r="CP61" s="307"/>
      <c r="CQ61" s="307"/>
      <c r="CR61" s="307"/>
      <c r="CS61" s="307"/>
      <c r="CT61" s="307"/>
      <c r="CU61" s="307"/>
      <c r="CV61" s="307"/>
      <c r="CW61" s="307"/>
      <c r="CX61" s="307"/>
      <c r="CY61" s="307"/>
      <c r="CZ61" s="307"/>
      <c r="DA61" s="307"/>
      <c r="DB61" s="307"/>
      <c r="DC61" s="307"/>
      <c r="DD61" s="307"/>
      <c r="DE61" s="307"/>
      <c r="DF61" s="307"/>
      <c r="DG61" s="307"/>
      <c r="DH61" s="307"/>
      <c r="DI61" s="307"/>
      <c r="DJ61" s="307"/>
      <c r="DK61" s="307"/>
      <c r="DL61" s="307"/>
      <c r="DM61" s="307"/>
      <c r="DN61" s="307"/>
      <c r="DO61" s="307"/>
      <c r="DP61" s="307"/>
      <c r="DQ61" s="307"/>
      <c r="DR61" s="307"/>
      <c r="DS61" s="307"/>
      <c r="DT61" s="307"/>
      <c r="DU61" s="307"/>
      <c r="DV61" s="307"/>
      <c r="DW61" s="307"/>
      <c r="DX61" s="307"/>
      <c r="DY61" s="307"/>
      <c r="DZ61" s="307"/>
      <c r="EA61" s="307"/>
      <c r="EB61" s="307"/>
      <c r="EC61" s="307"/>
      <c r="ED61" s="307"/>
      <c r="EE61" s="307"/>
      <c r="EF61" s="307"/>
      <c r="EG61" s="307"/>
      <c r="EH61" s="307"/>
      <c r="EI61" s="307"/>
      <c r="EJ61" s="307"/>
      <c r="EK61" s="307"/>
      <c r="EL61" s="307"/>
      <c r="EM61" s="307"/>
      <c r="EN61" s="307"/>
      <c r="EO61" s="307"/>
      <c r="EP61" s="307"/>
      <c r="EQ61" s="307"/>
      <c r="ER61" s="307"/>
      <c r="ES61" s="307"/>
      <c r="ET61" s="307"/>
    </row>
    <row r="62" spans="1:150">
      <c r="A62" s="259" t="s">
        <v>258</v>
      </c>
      <c r="B62" s="11" t="s">
        <v>240</v>
      </c>
      <c r="C62" s="305"/>
      <c r="D62" s="305"/>
      <c r="E62" s="305"/>
      <c r="F62" s="305"/>
      <c r="G62" s="307"/>
      <c r="H62" s="307"/>
      <c r="I62" s="307"/>
      <c r="J62" s="307"/>
      <c r="K62" s="307"/>
      <c r="L62" s="307"/>
      <c r="M62" s="307"/>
      <c r="N62" s="307"/>
      <c r="O62" s="307"/>
      <c r="P62" s="307"/>
      <c r="Q62" s="307"/>
      <c r="R62" s="307"/>
      <c r="S62" s="307"/>
      <c r="T62" s="307"/>
      <c r="U62" s="307"/>
      <c r="V62" s="307"/>
      <c r="W62" s="307"/>
      <c r="X62" s="307"/>
      <c r="Y62" s="307"/>
      <c r="Z62" s="307"/>
      <c r="AA62" s="307"/>
      <c r="AB62" s="307"/>
      <c r="AC62" s="307"/>
      <c r="AD62" s="307"/>
      <c r="AE62" s="307"/>
      <c r="AF62" s="307"/>
      <c r="AG62" s="307"/>
      <c r="AH62" s="307"/>
      <c r="AI62" s="307"/>
      <c r="AJ62" s="307"/>
      <c r="AK62" s="307"/>
      <c r="AL62" s="307"/>
      <c r="AM62" s="307"/>
      <c r="AN62" s="307"/>
      <c r="AO62" s="307"/>
      <c r="AP62" s="307"/>
      <c r="AQ62" s="307"/>
      <c r="AR62" s="307"/>
      <c r="AS62" s="307"/>
      <c r="AT62" s="307"/>
      <c r="AU62" s="307"/>
      <c r="AV62" s="307"/>
      <c r="AW62" s="307"/>
      <c r="AX62" s="307"/>
      <c r="AY62" s="307"/>
      <c r="AZ62" s="307"/>
      <c r="BA62" s="307"/>
      <c r="BB62" s="307"/>
      <c r="BC62" s="307"/>
      <c r="BD62" s="307"/>
      <c r="BE62" s="307"/>
      <c r="BF62" s="307"/>
      <c r="BG62" s="307"/>
      <c r="BH62" s="307"/>
      <c r="BI62" s="307"/>
      <c r="BJ62" s="307"/>
      <c r="BK62" s="307"/>
      <c r="BL62" s="307"/>
      <c r="BM62" s="307"/>
      <c r="BN62" s="307"/>
      <c r="BO62" s="307"/>
      <c r="BP62" s="307"/>
      <c r="BQ62" s="307"/>
      <c r="BR62" s="307"/>
      <c r="BS62" s="307"/>
      <c r="BT62" s="307"/>
      <c r="BU62" s="307"/>
      <c r="BV62" s="307"/>
      <c r="BW62" s="307"/>
      <c r="BX62" s="307"/>
      <c r="BY62" s="307"/>
      <c r="BZ62" s="307"/>
      <c r="CA62" s="307"/>
      <c r="CB62" s="307"/>
      <c r="CC62" s="307"/>
      <c r="CD62" s="307"/>
      <c r="CE62" s="307"/>
      <c r="CF62" s="307"/>
      <c r="CG62" s="307"/>
      <c r="CH62" s="307"/>
      <c r="CI62" s="307"/>
      <c r="CJ62" s="307"/>
      <c r="CK62" s="307"/>
      <c r="CL62" s="307"/>
      <c r="CM62" s="307"/>
      <c r="CN62" s="307"/>
      <c r="CO62" s="307"/>
      <c r="CP62" s="307"/>
      <c r="CQ62" s="307"/>
      <c r="CR62" s="307"/>
      <c r="CS62" s="307"/>
      <c r="CT62" s="307"/>
      <c r="CU62" s="307"/>
      <c r="CV62" s="307"/>
      <c r="CW62" s="307"/>
      <c r="CX62" s="307"/>
      <c r="CY62" s="307"/>
      <c r="CZ62" s="307"/>
      <c r="DA62" s="307"/>
      <c r="DB62" s="307"/>
      <c r="DC62" s="307"/>
      <c r="DD62" s="307"/>
      <c r="DE62" s="307"/>
      <c r="DF62" s="307"/>
      <c r="DG62" s="307"/>
      <c r="DH62" s="307"/>
      <c r="DI62" s="307"/>
      <c r="DJ62" s="307"/>
      <c r="DK62" s="307"/>
      <c r="DL62" s="307"/>
      <c r="DM62" s="307"/>
      <c r="DN62" s="307"/>
      <c r="DO62" s="307"/>
      <c r="DP62" s="307"/>
      <c r="DQ62" s="307"/>
      <c r="DR62" s="307"/>
      <c r="DS62" s="307"/>
      <c r="DT62" s="307"/>
      <c r="DU62" s="307"/>
      <c r="DV62" s="307"/>
      <c r="DW62" s="307"/>
      <c r="DX62" s="307"/>
      <c r="DY62" s="307"/>
      <c r="DZ62" s="307"/>
      <c r="EA62" s="307"/>
      <c r="EB62" s="307"/>
      <c r="EC62" s="307"/>
      <c r="ED62" s="307"/>
      <c r="EE62" s="307"/>
      <c r="EF62" s="307"/>
      <c r="EG62" s="307"/>
      <c r="EH62" s="307"/>
      <c r="EI62" s="307"/>
      <c r="EJ62" s="307"/>
      <c r="EK62" s="307"/>
      <c r="EL62" s="307"/>
      <c r="EM62" s="307"/>
      <c r="EN62" s="307"/>
      <c r="EO62" s="307"/>
      <c r="EP62" s="307"/>
      <c r="EQ62" s="307"/>
      <c r="ER62" s="307"/>
      <c r="ES62" s="307"/>
      <c r="ET62" s="307"/>
    </row>
    <row r="63" spans="1:150">
      <c r="A63" s="259" t="s">
        <v>258</v>
      </c>
      <c r="B63" s="11" t="s">
        <v>240</v>
      </c>
      <c r="C63" s="306"/>
      <c r="D63" s="306"/>
      <c r="E63" s="306"/>
      <c r="F63" s="306"/>
      <c r="G63" s="307"/>
      <c r="H63" s="307"/>
      <c r="I63" s="307"/>
      <c r="J63" s="307"/>
      <c r="K63" s="307"/>
      <c r="L63" s="307"/>
      <c r="M63" s="307"/>
      <c r="N63" s="307"/>
      <c r="O63" s="307"/>
      <c r="P63" s="307"/>
      <c r="Q63" s="307"/>
      <c r="R63" s="307"/>
      <c r="S63" s="307"/>
      <c r="T63" s="307"/>
      <c r="U63" s="307"/>
      <c r="V63" s="307"/>
      <c r="W63" s="307"/>
      <c r="X63" s="307"/>
      <c r="Y63" s="307"/>
      <c r="Z63" s="307"/>
      <c r="AA63" s="307"/>
      <c r="AB63" s="307"/>
      <c r="AC63" s="307"/>
      <c r="AD63" s="307"/>
      <c r="AE63" s="307"/>
      <c r="AF63" s="307"/>
      <c r="AG63" s="307"/>
      <c r="AH63" s="307"/>
      <c r="AI63" s="307"/>
      <c r="AJ63" s="307"/>
      <c r="AK63" s="307"/>
      <c r="AL63" s="307"/>
      <c r="AM63" s="307"/>
      <c r="AN63" s="307"/>
      <c r="AO63" s="307"/>
      <c r="AP63" s="307"/>
      <c r="AQ63" s="307"/>
      <c r="AR63" s="307"/>
      <c r="AS63" s="307"/>
      <c r="AT63" s="307"/>
      <c r="AU63" s="307"/>
      <c r="AV63" s="307"/>
      <c r="AW63" s="307"/>
      <c r="AX63" s="307"/>
      <c r="AY63" s="307"/>
      <c r="AZ63" s="307"/>
      <c r="BA63" s="307"/>
      <c r="BB63" s="307"/>
      <c r="BC63" s="307"/>
      <c r="BD63" s="307"/>
      <c r="BE63" s="307"/>
      <c r="BF63" s="307"/>
      <c r="BG63" s="307"/>
      <c r="BH63" s="307"/>
      <c r="BI63" s="307"/>
      <c r="BJ63" s="307"/>
      <c r="BK63" s="307"/>
      <c r="BL63" s="307"/>
      <c r="BM63" s="307"/>
      <c r="BN63" s="307"/>
      <c r="BO63" s="307"/>
      <c r="BP63" s="307"/>
      <c r="BQ63" s="307"/>
      <c r="BR63" s="307"/>
      <c r="BS63" s="307"/>
      <c r="BT63" s="307"/>
      <c r="BU63" s="307"/>
      <c r="BV63" s="307"/>
      <c r="BW63" s="307"/>
      <c r="BX63" s="307"/>
      <c r="BY63" s="307"/>
      <c r="BZ63" s="307"/>
      <c r="CA63" s="307"/>
      <c r="CB63" s="307"/>
      <c r="CC63" s="307"/>
      <c r="CD63" s="307"/>
      <c r="CE63" s="307"/>
      <c r="CF63" s="307"/>
      <c r="CG63" s="307"/>
      <c r="CH63" s="307"/>
      <c r="CI63" s="307"/>
      <c r="CJ63" s="307"/>
      <c r="CK63" s="307"/>
      <c r="CL63" s="307"/>
      <c r="CM63" s="307"/>
      <c r="CN63" s="307"/>
      <c r="CO63" s="307"/>
      <c r="CP63" s="307"/>
      <c r="CQ63" s="307"/>
      <c r="CR63" s="307"/>
      <c r="CS63" s="307"/>
      <c r="CT63" s="307"/>
      <c r="CU63" s="307"/>
      <c r="CV63" s="307"/>
      <c r="CW63" s="307"/>
      <c r="CX63" s="307"/>
      <c r="CY63" s="307"/>
      <c r="CZ63" s="307"/>
      <c r="DA63" s="307"/>
      <c r="DB63" s="307"/>
      <c r="DC63" s="307"/>
      <c r="DD63" s="307"/>
      <c r="DE63" s="307"/>
      <c r="DF63" s="307"/>
      <c r="DG63" s="307"/>
      <c r="DH63" s="307"/>
      <c r="DI63" s="307"/>
      <c r="DJ63" s="307"/>
      <c r="DK63" s="307"/>
      <c r="DL63" s="307"/>
      <c r="DM63" s="307"/>
      <c r="DN63" s="307"/>
      <c r="DO63" s="307"/>
      <c r="DP63" s="307"/>
      <c r="DQ63" s="307"/>
      <c r="DR63" s="307"/>
      <c r="DS63" s="307"/>
      <c r="DT63" s="307"/>
      <c r="DU63" s="307"/>
      <c r="DV63" s="307"/>
      <c r="DW63" s="307"/>
      <c r="DX63" s="307"/>
      <c r="DY63" s="307"/>
      <c r="DZ63" s="307"/>
      <c r="EA63" s="307"/>
      <c r="EB63" s="307"/>
      <c r="EC63" s="307"/>
      <c r="ED63" s="307"/>
      <c r="EE63" s="307"/>
      <c r="EF63" s="307"/>
      <c r="EG63" s="307"/>
      <c r="EH63" s="307"/>
      <c r="EI63" s="307"/>
      <c r="EJ63" s="307"/>
      <c r="EK63" s="307"/>
      <c r="EL63" s="307"/>
      <c r="EM63" s="307"/>
      <c r="EN63" s="307"/>
      <c r="EO63" s="307"/>
      <c r="EP63" s="307"/>
      <c r="EQ63" s="307"/>
      <c r="ER63" s="307"/>
      <c r="ES63" s="307"/>
      <c r="ET63" s="307"/>
    </row>
    <row r="64" spans="1:150">
      <c r="A64" s="246">
        <v>9</v>
      </c>
      <c r="B64" s="247" t="s">
        <v>4</v>
      </c>
      <c r="C64" s="250">
        <f>C65+C66</f>
        <v>0</v>
      </c>
      <c r="D64" s="250">
        <f>D65+D66</f>
        <v>0</v>
      </c>
      <c r="E64" s="250">
        <f>E65+E66</f>
        <v>0</v>
      </c>
      <c r="F64" s="250">
        <f>F65+F66</f>
        <v>0</v>
      </c>
      <c r="G64" s="307"/>
      <c r="H64" s="307"/>
      <c r="I64" s="307"/>
      <c r="J64" s="307"/>
      <c r="K64" s="307"/>
      <c r="L64" s="307"/>
      <c r="M64" s="307"/>
      <c r="N64" s="307"/>
      <c r="O64" s="307"/>
      <c r="P64" s="307"/>
      <c r="Q64" s="307"/>
      <c r="R64" s="307"/>
      <c r="S64" s="307"/>
      <c r="T64" s="307"/>
      <c r="U64" s="307"/>
      <c r="V64" s="307"/>
      <c r="W64" s="307"/>
      <c r="X64" s="307"/>
      <c r="Y64" s="307"/>
      <c r="Z64" s="307"/>
      <c r="AA64" s="307"/>
      <c r="AB64" s="307"/>
      <c r="AC64" s="307"/>
      <c r="AD64" s="307"/>
      <c r="AE64" s="307"/>
      <c r="AF64" s="307"/>
      <c r="AG64" s="307"/>
      <c r="AH64" s="307"/>
      <c r="AI64" s="307"/>
      <c r="AJ64" s="307"/>
      <c r="AK64" s="307"/>
      <c r="AL64" s="307"/>
      <c r="AM64" s="307"/>
      <c r="AN64" s="307"/>
      <c r="AO64" s="307"/>
      <c r="AP64" s="307"/>
      <c r="AQ64" s="307"/>
      <c r="AR64" s="307"/>
      <c r="AS64" s="307"/>
      <c r="AT64" s="307"/>
      <c r="AU64" s="307"/>
      <c r="AV64" s="307"/>
      <c r="AW64" s="307"/>
      <c r="AX64" s="307"/>
      <c r="AY64" s="307"/>
      <c r="AZ64" s="307"/>
      <c r="BA64" s="307"/>
      <c r="BB64" s="307"/>
      <c r="BC64" s="307"/>
      <c r="BD64" s="307"/>
      <c r="BE64" s="307"/>
      <c r="BF64" s="307"/>
      <c r="BG64" s="307"/>
      <c r="BH64" s="307"/>
      <c r="BI64" s="307"/>
      <c r="BJ64" s="307"/>
      <c r="BK64" s="307"/>
      <c r="BL64" s="307"/>
      <c r="BM64" s="307"/>
      <c r="BN64" s="307"/>
      <c r="BO64" s="307"/>
      <c r="BP64" s="307"/>
      <c r="BQ64" s="307"/>
      <c r="BR64" s="307"/>
      <c r="BS64" s="307"/>
      <c r="BT64" s="307"/>
      <c r="BU64" s="307"/>
      <c r="BV64" s="307"/>
      <c r="BW64" s="307"/>
      <c r="BX64" s="307"/>
      <c r="BY64" s="307"/>
      <c r="BZ64" s="307"/>
      <c r="CA64" s="307"/>
      <c r="CB64" s="307"/>
      <c r="CC64" s="307"/>
      <c r="CD64" s="307"/>
      <c r="CE64" s="307"/>
      <c r="CF64" s="307"/>
      <c r="CG64" s="307"/>
      <c r="CH64" s="307"/>
      <c r="CI64" s="307"/>
      <c r="CJ64" s="307"/>
      <c r="CK64" s="307"/>
      <c r="CL64" s="307"/>
      <c r="CM64" s="307"/>
      <c r="CN64" s="307"/>
      <c r="CO64" s="307"/>
      <c r="CP64" s="307"/>
      <c r="CQ64" s="307"/>
      <c r="CR64" s="307"/>
      <c r="CS64" s="307"/>
      <c r="CT64" s="307"/>
      <c r="CU64" s="307"/>
      <c r="CV64" s="307"/>
      <c r="CW64" s="307"/>
      <c r="CX64" s="307"/>
      <c r="CY64" s="307"/>
      <c r="CZ64" s="307"/>
      <c r="DA64" s="307"/>
      <c r="DB64" s="307"/>
      <c r="DC64" s="307"/>
      <c r="DD64" s="307"/>
      <c r="DE64" s="307"/>
      <c r="DF64" s="307"/>
      <c r="DG64" s="307"/>
      <c r="DH64" s="307"/>
      <c r="DI64" s="307"/>
      <c r="DJ64" s="307"/>
      <c r="DK64" s="307"/>
      <c r="DL64" s="307"/>
      <c r="DM64" s="307"/>
      <c r="DN64" s="307"/>
      <c r="DO64" s="307"/>
      <c r="DP64" s="307"/>
      <c r="DQ64" s="307"/>
      <c r="DR64" s="307"/>
      <c r="DS64" s="307"/>
      <c r="DT64" s="307"/>
      <c r="DU64" s="307"/>
      <c r="DV64" s="307"/>
      <c r="DW64" s="307"/>
      <c r="DX64" s="307"/>
      <c r="DY64" s="307"/>
      <c r="DZ64" s="307"/>
      <c r="EA64" s="307"/>
      <c r="EB64" s="307"/>
      <c r="EC64" s="307"/>
      <c r="ED64" s="307"/>
      <c r="EE64" s="307"/>
      <c r="EF64" s="307"/>
      <c r="EG64" s="307"/>
      <c r="EH64" s="307"/>
      <c r="EI64" s="307"/>
      <c r="EJ64" s="307"/>
      <c r="EK64" s="307"/>
      <c r="EL64" s="307"/>
      <c r="EM64" s="307"/>
      <c r="EN64" s="307"/>
      <c r="EO64" s="307"/>
      <c r="EP64" s="307"/>
      <c r="EQ64" s="307"/>
      <c r="ER64" s="307"/>
      <c r="ES64" s="307"/>
      <c r="ET64" s="307"/>
    </row>
    <row r="65" spans="1:150">
      <c r="A65" s="340" t="s">
        <v>229</v>
      </c>
      <c r="B65" s="341"/>
      <c r="C65" s="295">
        <f>'Evolución Presupuestaria'!I39</f>
        <v>0</v>
      </c>
      <c r="D65" s="295">
        <f>C64</f>
        <v>0</v>
      </c>
      <c r="E65" s="295">
        <f>D64</f>
        <v>0</v>
      </c>
      <c r="F65" s="295">
        <f>E64</f>
        <v>0</v>
      </c>
      <c r="G65" s="307" t="s">
        <v>270</v>
      </c>
      <c r="H65" s="307"/>
      <c r="I65" s="307"/>
      <c r="J65" s="307"/>
      <c r="K65" s="307"/>
      <c r="L65" s="307"/>
      <c r="M65" s="307"/>
      <c r="N65" s="307"/>
      <c r="O65" s="307"/>
      <c r="P65" s="307"/>
      <c r="Q65" s="307"/>
      <c r="R65" s="307"/>
      <c r="S65" s="307"/>
      <c r="T65" s="307"/>
      <c r="U65" s="307"/>
      <c r="V65" s="307"/>
      <c r="W65" s="307"/>
      <c r="X65" s="307"/>
      <c r="Y65" s="307"/>
      <c r="Z65" s="307"/>
      <c r="AA65" s="307"/>
      <c r="AB65" s="307"/>
      <c r="AC65" s="307"/>
      <c r="AD65" s="307"/>
      <c r="AE65" s="307"/>
      <c r="AF65" s="307"/>
      <c r="AG65" s="307"/>
      <c r="AH65" s="307"/>
      <c r="AI65" s="307"/>
      <c r="AJ65" s="307"/>
      <c r="AK65" s="307"/>
      <c r="AL65" s="307"/>
      <c r="AM65" s="307"/>
      <c r="AN65" s="307"/>
      <c r="AO65" s="307"/>
      <c r="AP65" s="307"/>
      <c r="AQ65" s="307"/>
      <c r="AR65" s="307"/>
      <c r="AS65" s="307"/>
      <c r="AT65" s="307"/>
      <c r="AU65" s="307"/>
      <c r="AV65" s="307"/>
      <c r="AW65" s="307"/>
      <c r="AX65" s="307"/>
      <c r="AY65" s="307"/>
      <c r="AZ65" s="307"/>
      <c r="BA65" s="307"/>
      <c r="BB65" s="307"/>
      <c r="BC65" s="307"/>
      <c r="BD65" s="307"/>
      <c r="BE65" s="307"/>
      <c r="BF65" s="307"/>
      <c r="BG65" s="307"/>
      <c r="BH65" s="307"/>
      <c r="BI65" s="307"/>
      <c r="BJ65" s="307"/>
      <c r="BK65" s="307"/>
      <c r="BL65" s="307"/>
      <c r="BM65" s="307"/>
      <c r="BN65" s="307"/>
      <c r="BO65" s="307"/>
      <c r="BP65" s="307"/>
      <c r="BQ65" s="307"/>
      <c r="BR65" s="307"/>
      <c r="BS65" s="307"/>
      <c r="BT65" s="307"/>
      <c r="BU65" s="307"/>
      <c r="BV65" s="307"/>
      <c r="BW65" s="307"/>
      <c r="BX65" s="307"/>
      <c r="BY65" s="307"/>
      <c r="BZ65" s="307"/>
      <c r="CA65" s="307"/>
      <c r="CB65" s="307"/>
      <c r="CC65" s="307"/>
      <c r="CD65" s="307"/>
      <c r="CE65" s="307"/>
      <c r="CF65" s="307"/>
      <c r="CG65" s="307"/>
      <c r="CH65" s="307"/>
      <c r="CI65" s="307"/>
      <c r="CJ65" s="307"/>
      <c r="CK65" s="307"/>
      <c r="CL65" s="307"/>
      <c r="CM65" s="307"/>
      <c r="CN65" s="307"/>
      <c r="CO65" s="307"/>
      <c r="CP65" s="307"/>
      <c r="CQ65" s="307"/>
      <c r="CR65" s="307"/>
      <c r="CS65" s="307"/>
      <c r="CT65" s="307"/>
      <c r="CU65" s="307"/>
      <c r="CV65" s="307"/>
      <c r="CW65" s="307"/>
      <c r="CX65" s="307"/>
      <c r="CY65" s="307"/>
      <c r="CZ65" s="307"/>
      <c r="DA65" s="307"/>
      <c r="DB65" s="307"/>
      <c r="DC65" s="307"/>
      <c r="DD65" s="307"/>
      <c r="DE65" s="307"/>
      <c r="DF65" s="307"/>
      <c r="DG65" s="307"/>
      <c r="DH65" s="307"/>
      <c r="DI65" s="307"/>
      <c r="DJ65" s="307"/>
      <c r="DK65" s="307"/>
      <c r="DL65" s="307"/>
      <c r="DM65" s="307"/>
      <c r="DN65" s="307"/>
      <c r="DO65" s="307"/>
      <c r="DP65" s="307"/>
      <c r="DQ65" s="307"/>
      <c r="DR65" s="307"/>
      <c r="DS65" s="307"/>
      <c r="DT65" s="307"/>
      <c r="DU65" s="307"/>
      <c r="DV65" s="307"/>
      <c r="DW65" s="307"/>
      <c r="DX65" s="307"/>
      <c r="DY65" s="307"/>
      <c r="DZ65" s="307"/>
      <c r="EA65" s="307"/>
      <c r="EB65" s="307"/>
      <c r="EC65" s="307"/>
      <c r="ED65" s="307"/>
      <c r="EE65" s="307"/>
      <c r="EF65" s="307"/>
      <c r="EG65" s="307"/>
      <c r="EH65" s="307"/>
      <c r="EI65" s="307"/>
      <c r="EJ65" s="307"/>
      <c r="EK65" s="307"/>
      <c r="EL65" s="307"/>
      <c r="EM65" s="307"/>
      <c r="EN65" s="307"/>
      <c r="EO65" s="307"/>
      <c r="EP65" s="307"/>
      <c r="EQ65" s="307"/>
      <c r="ER65" s="307"/>
      <c r="ES65" s="307"/>
      <c r="ET65" s="307"/>
    </row>
    <row r="66" spans="1:150">
      <c r="A66" s="342" t="s">
        <v>230</v>
      </c>
      <c r="B66" s="343"/>
      <c r="C66" s="249">
        <f>SUM(C67:C68)</f>
        <v>0</v>
      </c>
      <c r="D66" s="249">
        <f>SUM(D67:D68)</f>
        <v>0</v>
      </c>
      <c r="E66" s="249">
        <f>SUM(E67:E68)</f>
        <v>0</v>
      </c>
      <c r="F66" s="249">
        <f>SUM(F67:F68)</f>
        <v>0</v>
      </c>
      <c r="G66" s="307"/>
      <c r="H66" s="307"/>
      <c r="I66" s="307"/>
      <c r="J66" s="307"/>
      <c r="K66" s="307"/>
      <c r="L66" s="307"/>
      <c r="M66" s="307"/>
      <c r="N66" s="307"/>
      <c r="O66" s="307"/>
      <c r="P66" s="307"/>
      <c r="Q66" s="307"/>
      <c r="R66" s="307"/>
      <c r="S66" s="307"/>
      <c r="T66" s="307"/>
      <c r="U66" s="307"/>
      <c r="V66" s="307"/>
      <c r="W66" s="307"/>
      <c r="X66" s="307"/>
      <c r="Y66" s="307"/>
      <c r="Z66" s="307"/>
      <c r="AA66" s="307"/>
      <c r="AB66" s="307"/>
      <c r="AC66" s="307"/>
      <c r="AD66" s="307"/>
      <c r="AE66" s="307"/>
      <c r="AF66" s="307"/>
      <c r="AG66" s="307"/>
      <c r="AH66" s="307"/>
      <c r="AI66" s="307"/>
      <c r="AJ66" s="307"/>
      <c r="AK66" s="307"/>
      <c r="AL66" s="307"/>
      <c r="AM66" s="307"/>
      <c r="AN66" s="307"/>
      <c r="AO66" s="307"/>
      <c r="AP66" s="307"/>
      <c r="AQ66" s="307"/>
      <c r="AR66" s="307"/>
      <c r="AS66" s="307"/>
      <c r="AT66" s="307"/>
      <c r="AU66" s="307"/>
      <c r="AV66" s="307"/>
      <c r="AW66" s="307"/>
      <c r="AX66" s="307"/>
      <c r="AY66" s="307"/>
      <c r="AZ66" s="307"/>
      <c r="BA66" s="307"/>
      <c r="BB66" s="307"/>
      <c r="BC66" s="307"/>
      <c r="BD66" s="307"/>
      <c r="BE66" s="307"/>
      <c r="BF66" s="307"/>
      <c r="BG66" s="307"/>
      <c r="BH66" s="307"/>
      <c r="BI66" s="307"/>
      <c r="BJ66" s="307"/>
      <c r="BK66" s="307"/>
      <c r="BL66" s="307"/>
      <c r="BM66" s="307"/>
      <c r="BN66" s="307"/>
      <c r="BO66" s="307"/>
      <c r="BP66" s="307"/>
      <c r="BQ66" s="307"/>
      <c r="BR66" s="307"/>
      <c r="BS66" s="307"/>
      <c r="BT66" s="307"/>
      <c r="BU66" s="307"/>
      <c r="BV66" s="307"/>
      <c r="BW66" s="307"/>
      <c r="BX66" s="307"/>
      <c r="BY66" s="307"/>
      <c r="BZ66" s="307"/>
      <c r="CA66" s="307"/>
      <c r="CB66" s="307"/>
      <c r="CC66" s="307"/>
      <c r="CD66" s="307"/>
      <c r="CE66" s="307"/>
      <c r="CF66" s="307"/>
      <c r="CG66" s="307"/>
      <c r="CH66" s="307"/>
      <c r="CI66" s="307"/>
      <c r="CJ66" s="307"/>
      <c r="CK66" s="307"/>
      <c r="CL66" s="307"/>
      <c r="CM66" s="307"/>
      <c r="CN66" s="307"/>
      <c r="CO66" s="307"/>
      <c r="CP66" s="307"/>
      <c r="CQ66" s="307"/>
      <c r="CR66" s="307"/>
      <c r="CS66" s="307"/>
      <c r="CT66" s="307"/>
      <c r="CU66" s="307"/>
      <c r="CV66" s="307"/>
      <c r="CW66" s="307"/>
      <c r="CX66" s="307"/>
      <c r="CY66" s="307"/>
      <c r="CZ66" s="307"/>
      <c r="DA66" s="307"/>
      <c r="DB66" s="307"/>
      <c r="DC66" s="307"/>
      <c r="DD66" s="307"/>
      <c r="DE66" s="307"/>
      <c r="DF66" s="307"/>
      <c r="DG66" s="307"/>
      <c r="DH66" s="307"/>
      <c r="DI66" s="307"/>
      <c r="DJ66" s="307"/>
      <c r="DK66" s="307"/>
      <c r="DL66" s="307"/>
      <c r="DM66" s="307"/>
      <c r="DN66" s="307"/>
      <c r="DO66" s="307"/>
      <c r="DP66" s="307"/>
      <c r="DQ66" s="307"/>
      <c r="DR66" s="307"/>
      <c r="DS66" s="307"/>
      <c r="DT66" s="307"/>
      <c r="DU66" s="307"/>
      <c r="DV66" s="307"/>
      <c r="DW66" s="307"/>
      <c r="DX66" s="307"/>
      <c r="DY66" s="307"/>
      <c r="DZ66" s="307"/>
      <c r="EA66" s="307"/>
      <c r="EB66" s="307"/>
      <c r="EC66" s="307"/>
      <c r="ED66" s="307"/>
      <c r="EE66" s="307"/>
      <c r="EF66" s="307"/>
      <c r="EG66" s="307"/>
      <c r="EH66" s="307"/>
      <c r="EI66" s="307"/>
      <c r="EJ66" s="307"/>
      <c r="EK66" s="307"/>
      <c r="EL66" s="307"/>
      <c r="EM66" s="307"/>
      <c r="EN66" s="307"/>
      <c r="EO66" s="307"/>
      <c r="EP66" s="307"/>
      <c r="EQ66" s="307"/>
      <c r="ER66" s="307"/>
      <c r="ES66" s="307"/>
      <c r="ET66" s="307"/>
    </row>
    <row r="67" spans="1:150">
      <c r="A67" s="259" t="s">
        <v>258</v>
      </c>
      <c r="B67" s="11" t="s">
        <v>240</v>
      </c>
      <c r="C67" s="304"/>
      <c r="D67" s="304"/>
      <c r="E67" s="304"/>
      <c r="F67" s="304"/>
      <c r="G67" s="307"/>
      <c r="H67" s="307"/>
      <c r="I67" s="307"/>
      <c r="J67" s="307"/>
      <c r="K67" s="307"/>
      <c r="L67" s="307"/>
      <c r="M67" s="307"/>
      <c r="N67" s="307"/>
      <c r="O67" s="307"/>
      <c r="P67" s="307"/>
      <c r="Q67" s="307"/>
      <c r="R67" s="307"/>
      <c r="S67" s="307"/>
      <c r="T67" s="307"/>
      <c r="U67" s="307"/>
      <c r="V67" s="307"/>
      <c r="W67" s="307"/>
      <c r="X67" s="307"/>
      <c r="Y67" s="307"/>
      <c r="Z67" s="307"/>
      <c r="AA67" s="307"/>
      <c r="AB67" s="307"/>
      <c r="AC67" s="307"/>
      <c r="AD67" s="307"/>
      <c r="AE67" s="307"/>
      <c r="AF67" s="307"/>
      <c r="AG67" s="307"/>
      <c r="AH67" s="307"/>
      <c r="AI67" s="307"/>
      <c r="AJ67" s="307"/>
      <c r="AK67" s="307"/>
      <c r="AL67" s="307"/>
      <c r="AM67" s="307"/>
      <c r="AN67" s="307"/>
      <c r="AO67" s="307"/>
      <c r="AP67" s="307"/>
      <c r="AQ67" s="307"/>
      <c r="AR67" s="307"/>
      <c r="AS67" s="307"/>
      <c r="AT67" s="307"/>
      <c r="AU67" s="307"/>
      <c r="AV67" s="307"/>
      <c r="AW67" s="307"/>
      <c r="AX67" s="307"/>
      <c r="AY67" s="307"/>
      <c r="AZ67" s="307"/>
      <c r="BA67" s="307"/>
      <c r="BB67" s="307"/>
      <c r="BC67" s="307"/>
      <c r="BD67" s="307"/>
      <c r="BE67" s="307"/>
      <c r="BF67" s="307"/>
      <c r="BG67" s="307"/>
      <c r="BH67" s="307"/>
      <c r="BI67" s="307"/>
      <c r="BJ67" s="307"/>
      <c r="BK67" s="307"/>
      <c r="BL67" s="307"/>
      <c r="BM67" s="307"/>
      <c r="BN67" s="307"/>
      <c r="BO67" s="307"/>
      <c r="BP67" s="307"/>
      <c r="BQ67" s="307"/>
      <c r="BR67" s="307"/>
      <c r="BS67" s="307"/>
      <c r="BT67" s="307"/>
      <c r="BU67" s="307"/>
      <c r="BV67" s="307"/>
      <c r="BW67" s="307"/>
      <c r="BX67" s="307"/>
      <c r="BY67" s="307"/>
      <c r="BZ67" s="307"/>
      <c r="CA67" s="307"/>
      <c r="CB67" s="307"/>
      <c r="CC67" s="307"/>
      <c r="CD67" s="307"/>
      <c r="CE67" s="307"/>
      <c r="CF67" s="307"/>
      <c r="CG67" s="307"/>
      <c r="CH67" s="307"/>
      <c r="CI67" s="307"/>
      <c r="CJ67" s="307"/>
      <c r="CK67" s="307"/>
      <c r="CL67" s="307"/>
      <c r="CM67" s="307"/>
      <c r="CN67" s="307"/>
      <c r="CO67" s="307"/>
      <c r="CP67" s="307"/>
      <c r="CQ67" s="307"/>
      <c r="CR67" s="307"/>
      <c r="CS67" s="307"/>
      <c r="CT67" s="307"/>
      <c r="CU67" s="307"/>
      <c r="CV67" s="307"/>
      <c r="CW67" s="307"/>
      <c r="CX67" s="307"/>
      <c r="CY67" s="307"/>
      <c r="CZ67" s="307"/>
      <c r="DA67" s="307"/>
      <c r="DB67" s="307"/>
      <c r="DC67" s="307"/>
      <c r="DD67" s="307"/>
      <c r="DE67" s="307"/>
      <c r="DF67" s="307"/>
      <c r="DG67" s="307"/>
      <c r="DH67" s="307"/>
      <c r="DI67" s="307"/>
      <c r="DJ67" s="307"/>
      <c r="DK67" s="307"/>
      <c r="DL67" s="307"/>
      <c r="DM67" s="307"/>
      <c r="DN67" s="307"/>
      <c r="DO67" s="307"/>
      <c r="DP67" s="307"/>
      <c r="DQ67" s="307"/>
      <c r="DR67" s="307"/>
      <c r="DS67" s="307"/>
      <c r="DT67" s="307"/>
      <c r="DU67" s="307"/>
      <c r="DV67" s="307"/>
      <c r="DW67" s="307"/>
      <c r="DX67" s="307"/>
      <c r="DY67" s="307"/>
      <c r="DZ67" s="307"/>
      <c r="EA67" s="307"/>
      <c r="EB67" s="307"/>
      <c r="EC67" s="307"/>
      <c r="ED67" s="307"/>
      <c r="EE67" s="307"/>
      <c r="EF67" s="307"/>
      <c r="EG67" s="307"/>
      <c r="EH67" s="307"/>
      <c r="EI67" s="307"/>
      <c r="EJ67" s="307"/>
      <c r="EK67" s="307"/>
      <c r="EL67" s="307"/>
      <c r="EM67" s="307"/>
      <c r="EN67" s="307"/>
      <c r="EO67" s="307"/>
      <c r="EP67" s="307"/>
      <c r="EQ67" s="307"/>
      <c r="ER67" s="307"/>
      <c r="ES67" s="307"/>
      <c r="ET67" s="307"/>
    </row>
    <row r="68" spans="1:150">
      <c r="A68" s="259" t="s">
        <v>258</v>
      </c>
      <c r="B68" s="11" t="s">
        <v>240</v>
      </c>
      <c r="C68" s="306"/>
      <c r="D68" s="306"/>
      <c r="E68" s="306"/>
      <c r="F68" s="306"/>
      <c r="G68" s="307"/>
      <c r="H68" s="307"/>
      <c r="I68" s="307"/>
      <c r="J68" s="307"/>
      <c r="K68" s="307"/>
      <c r="L68" s="307"/>
      <c r="M68" s="307"/>
      <c r="N68" s="307"/>
      <c r="O68" s="307"/>
      <c r="P68" s="307"/>
      <c r="Q68" s="307"/>
      <c r="R68" s="307"/>
      <c r="S68" s="307"/>
      <c r="T68" s="307"/>
      <c r="U68" s="307"/>
      <c r="V68" s="307"/>
      <c r="W68" s="307"/>
      <c r="X68" s="307"/>
      <c r="Y68" s="307"/>
      <c r="Z68" s="307"/>
      <c r="AA68" s="307"/>
      <c r="AB68" s="307"/>
      <c r="AC68" s="307"/>
      <c r="AD68" s="307"/>
      <c r="AE68" s="307"/>
      <c r="AF68" s="307"/>
      <c r="AG68" s="307"/>
      <c r="AH68" s="307"/>
      <c r="AI68" s="307"/>
      <c r="AJ68" s="307"/>
      <c r="AK68" s="307"/>
      <c r="AL68" s="307"/>
      <c r="AM68" s="307"/>
      <c r="AN68" s="307"/>
      <c r="AO68" s="307"/>
      <c r="AP68" s="307"/>
      <c r="AQ68" s="307"/>
      <c r="AR68" s="307"/>
      <c r="AS68" s="307"/>
      <c r="AT68" s="307"/>
      <c r="AU68" s="307"/>
      <c r="AV68" s="307"/>
      <c r="AW68" s="307"/>
      <c r="AX68" s="307"/>
      <c r="AY68" s="307"/>
      <c r="AZ68" s="307"/>
      <c r="BA68" s="307"/>
      <c r="BB68" s="307"/>
      <c r="BC68" s="307"/>
      <c r="BD68" s="307"/>
      <c r="BE68" s="307"/>
      <c r="BF68" s="307"/>
      <c r="BG68" s="307"/>
      <c r="BH68" s="307"/>
      <c r="BI68" s="307"/>
      <c r="BJ68" s="307"/>
      <c r="BK68" s="307"/>
      <c r="BL68" s="307"/>
      <c r="BM68" s="307"/>
      <c r="BN68" s="307"/>
      <c r="BO68" s="307"/>
      <c r="BP68" s="307"/>
      <c r="BQ68" s="307"/>
      <c r="BR68" s="307"/>
      <c r="BS68" s="307"/>
      <c r="BT68" s="307"/>
      <c r="BU68" s="307"/>
      <c r="BV68" s="307"/>
      <c r="BW68" s="307"/>
      <c r="BX68" s="307"/>
      <c r="BY68" s="307"/>
      <c r="BZ68" s="307"/>
      <c r="CA68" s="307"/>
      <c r="CB68" s="307"/>
      <c r="CC68" s="307"/>
      <c r="CD68" s="307"/>
      <c r="CE68" s="307"/>
      <c r="CF68" s="307"/>
      <c r="CG68" s="307"/>
      <c r="CH68" s="307"/>
      <c r="CI68" s="307"/>
      <c r="CJ68" s="307"/>
      <c r="CK68" s="307"/>
      <c r="CL68" s="307"/>
      <c r="CM68" s="307"/>
      <c r="CN68" s="307"/>
      <c r="CO68" s="307"/>
      <c r="CP68" s="307"/>
      <c r="CQ68" s="307"/>
      <c r="CR68" s="307"/>
      <c r="CS68" s="307"/>
      <c r="CT68" s="307"/>
      <c r="CU68" s="307"/>
      <c r="CV68" s="307"/>
      <c r="CW68" s="307"/>
      <c r="CX68" s="307"/>
      <c r="CY68" s="307"/>
      <c r="CZ68" s="307"/>
      <c r="DA68" s="307"/>
      <c r="DB68" s="307"/>
      <c r="DC68" s="307"/>
      <c r="DD68" s="307"/>
      <c r="DE68" s="307"/>
      <c r="DF68" s="307"/>
      <c r="DG68" s="307"/>
      <c r="DH68" s="307"/>
      <c r="DI68" s="307"/>
      <c r="DJ68" s="307"/>
      <c r="DK68" s="307"/>
      <c r="DL68" s="307"/>
      <c r="DM68" s="307"/>
      <c r="DN68" s="307"/>
      <c r="DO68" s="307"/>
      <c r="DP68" s="307"/>
      <c r="DQ68" s="307"/>
      <c r="DR68" s="307"/>
      <c r="DS68" s="307"/>
      <c r="DT68" s="307"/>
      <c r="DU68" s="307"/>
      <c r="DV68" s="307"/>
      <c r="DW68" s="307"/>
      <c r="DX68" s="307"/>
      <c r="DY68" s="307"/>
      <c r="DZ68" s="307"/>
      <c r="EA68" s="307"/>
      <c r="EB68" s="307"/>
      <c r="EC68" s="307"/>
      <c r="ED68" s="307"/>
      <c r="EE68" s="307"/>
      <c r="EF68" s="307"/>
      <c r="EG68" s="307"/>
      <c r="EH68" s="307"/>
      <c r="EI68" s="307"/>
      <c r="EJ68" s="307"/>
      <c r="EK68" s="307"/>
      <c r="EL68" s="307"/>
      <c r="EM68" s="307"/>
      <c r="EN68" s="307"/>
      <c r="EO68" s="307"/>
      <c r="EP68" s="307"/>
      <c r="EQ68" s="307"/>
      <c r="ER68" s="307"/>
      <c r="ES68" s="307"/>
      <c r="ET68" s="307"/>
    </row>
    <row r="69" spans="1:150">
      <c r="G69" s="307"/>
      <c r="H69" s="307"/>
      <c r="I69" s="307"/>
      <c r="J69" s="307"/>
      <c r="K69" s="307"/>
      <c r="L69" s="307"/>
      <c r="M69" s="307"/>
      <c r="N69" s="307"/>
      <c r="O69" s="307"/>
      <c r="P69" s="307"/>
      <c r="Q69" s="307"/>
      <c r="R69" s="307"/>
      <c r="S69" s="307"/>
      <c r="T69" s="307"/>
      <c r="U69" s="307"/>
      <c r="V69" s="307"/>
      <c r="W69" s="307"/>
      <c r="X69" s="307"/>
      <c r="Y69" s="307"/>
      <c r="Z69" s="307"/>
      <c r="AA69" s="307"/>
      <c r="AB69" s="307"/>
      <c r="AC69" s="307"/>
      <c r="AD69" s="307"/>
      <c r="AE69" s="307"/>
      <c r="AF69" s="307"/>
      <c r="AG69" s="307"/>
      <c r="AH69" s="307"/>
      <c r="AI69" s="307"/>
      <c r="AJ69" s="307"/>
      <c r="AK69" s="307"/>
      <c r="AL69" s="307"/>
      <c r="AM69" s="307"/>
      <c r="AN69" s="307"/>
      <c r="AO69" s="307"/>
      <c r="AP69" s="307"/>
      <c r="AQ69" s="307"/>
      <c r="AR69" s="307"/>
      <c r="AS69" s="307"/>
      <c r="AT69" s="307"/>
      <c r="AU69" s="307"/>
      <c r="AV69" s="307"/>
      <c r="AW69" s="307"/>
      <c r="AX69" s="307"/>
      <c r="AY69" s="307"/>
      <c r="AZ69" s="307"/>
      <c r="BA69" s="307"/>
      <c r="BB69" s="307"/>
      <c r="BC69" s="307"/>
      <c r="BD69" s="307"/>
      <c r="BE69" s="307"/>
      <c r="BF69" s="307"/>
      <c r="BG69" s="307"/>
      <c r="BH69" s="307"/>
      <c r="BI69" s="307"/>
      <c r="BJ69" s="307"/>
      <c r="BK69" s="307"/>
      <c r="BL69" s="307"/>
      <c r="BM69" s="307"/>
      <c r="BN69" s="307"/>
      <c r="BO69" s="307"/>
      <c r="BP69" s="307"/>
      <c r="BQ69" s="307"/>
      <c r="BR69" s="307"/>
      <c r="BS69" s="307"/>
      <c r="BT69" s="307"/>
      <c r="BU69" s="307"/>
      <c r="BV69" s="307"/>
      <c r="BW69" s="307"/>
      <c r="BX69" s="307"/>
      <c r="BY69" s="307"/>
      <c r="BZ69" s="307"/>
      <c r="CA69" s="307"/>
      <c r="CB69" s="307"/>
      <c r="CC69" s="307"/>
      <c r="CD69" s="307"/>
      <c r="CE69" s="307"/>
      <c r="CF69" s="307"/>
      <c r="CG69" s="307"/>
      <c r="CH69" s="307"/>
      <c r="CI69" s="307"/>
      <c r="CJ69" s="307"/>
      <c r="CK69" s="307"/>
      <c r="CL69" s="307"/>
      <c r="CM69" s="307"/>
      <c r="CN69" s="307"/>
      <c r="CO69" s="307"/>
      <c r="CP69" s="307"/>
      <c r="CQ69" s="307"/>
      <c r="CR69" s="307"/>
      <c r="CS69" s="307"/>
      <c r="CT69" s="307"/>
      <c r="CU69" s="307"/>
      <c r="CV69" s="307"/>
      <c r="CW69" s="307"/>
      <c r="CX69" s="307"/>
      <c r="CY69" s="307"/>
      <c r="CZ69" s="307"/>
      <c r="DA69" s="307"/>
      <c r="DB69" s="307"/>
      <c r="DC69" s="307"/>
      <c r="DD69" s="307"/>
      <c r="DE69" s="307"/>
      <c r="DF69" s="307"/>
      <c r="DG69" s="307"/>
      <c r="DH69" s="307"/>
      <c r="DI69" s="307"/>
      <c r="DJ69" s="307"/>
      <c r="DK69" s="307"/>
      <c r="DL69" s="307"/>
      <c r="DM69" s="307"/>
      <c r="DN69" s="307"/>
      <c r="DO69" s="307"/>
      <c r="DP69" s="307"/>
      <c r="DQ69" s="307"/>
      <c r="DR69" s="307"/>
      <c r="DS69" s="307"/>
      <c r="DT69" s="307"/>
      <c r="DU69" s="307"/>
      <c r="DV69" s="307"/>
      <c r="DW69" s="307"/>
      <c r="DX69" s="307"/>
      <c r="DY69" s="307"/>
      <c r="DZ69" s="307"/>
      <c r="EA69" s="307"/>
      <c r="EB69" s="307"/>
      <c r="EC69" s="307"/>
      <c r="ED69" s="307"/>
      <c r="EE69" s="307"/>
      <c r="EF69" s="307"/>
      <c r="EG69" s="307"/>
      <c r="EH69" s="307"/>
      <c r="EI69" s="307"/>
      <c r="EJ69" s="307"/>
      <c r="EK69" s="307"/>
      <c r="EL69" s="307"/>
      <c r="EM69" s="307"/>
      <c r="EN69" s="307"/>
      <c r="EO69" s="307"/>
      <c r="EP69" s="307"/>
      <c r="EQ69" s="307"/>
      <c r="ER69" s="307"/>
      <c r="ES69" s="307"/>
      <c r="ET69" s="307"/>
    </row>
    <row r="70" spans="1:150">
      <c r="G70" s="307"/>
      <c r="H70" s="307"/>
      <c r="I70" s="307"/>
      <c r="J70" s="307"/>
      <c r="K70" s="307"/>
      <c r="L70" s="307"/>
      <c r="M70" s="307"/>
      <c r="N70" s="307"/>
      <c r="O70" s="307"/>
      <c r="P70" s="307"/>
      <c r="Q70" s="307"/>
      <c r="R70" s="307"/>
      <c r="S70" s="307"/>
      <c r="T70" s="307"/>
      <c r="U70" s="307"/>
      <c r="V70" s="307"/>
      <c r="W70" s="307"/>
      <c r="X70" s="307"/>
      <c r="Y70" s="307"/>
      <c r="Z70" s="307"/>
      <c r="AA70" s="307"/>
      <c r="AB70" s="307"/>
      <c r="AC70" s="307"/>
      <c r="AD70" s="307"/>
      <c r="AE70" s="307"/>
      <c r="AF70" s="307"/>
      <c r="AG70" s="307"/>
      <c r="AH70" s="307"/>
      <c r="AI70" s="307"/>
      <c r="AJ70" s="307"/>
      <c r="AK70" s="307"/>
      <c r="AL70" s="307"/>
      <c r="AM70" s="307"/>
      <c r="AN70" s="307"/>
      <c r="AO70" s="307"/>
      <c r="AP70" s="307"/>
      <c r="AQ70" s="307"/>
      <c r="AR70" s="307"/>
      <c r="AS70" s="307"/>
      <c r="AT70" s="307"/>
      <c r="AU70" s="307"/>
      <c r="AV70" s="307"/>
      <c r="AW70" s="307"/>
      <c r="AX70" s="307"/>
      <c r="AY70" s="307"/>
      <c r="AZ70" s="307"/>
      <c r="BA70" s="307"/>
      <c r="BB70" s="307"/>
      <c r="BC70" s="307"/>
      <c r="BD70" s="307"/>
      <c r="BE70" s="307"/>
      <c r="BF70" s="307"/>
      <c r="BG70" s="307"/>
      <c r="BH70" s="307"/>
      <c r="BI70" s="307"/>
      <c r="BJ70" s="307"/>
      <c r="BK70" s="307"/>
      <c r="BL70" s="307"/>
      <c r="BM70" s="307"/>
      <c r="BN70" s="307"/>
      <c r="BO70" s="307"/>
      <c r="BP70" s="307"/>
      <c r="BQ70" s="307"/>
      <c r="BR70" s="307"/>
      <c r="BS70" s="307"/>
      <c r="BT70" s="307"/>
      <c r="BU70" s="307"/>
      <c r="BV70" s="307"/>
      <c r="BW70" s="307"/>
      <c r="BX70" s="307"/>
      <c r="BY70" s="307"/>
      <c r="BZ70" s="307"/>
      <c r="CA70" s="307"/>
      <c r="CB70" s="307"/>
      <c r="CC70" s="307"/>
      <c r="CD70" s="307"/>
      <c r="CE70" s="307"/>
      <c r="CF70" s="307"/>
      <c r="CG70" s="307"/>
      <c r="CH70" s="307"/>
      <c r="CI70" s="307"/>
      <c r="CJ70" s="307"/>
      <c r="CK70" s="307"/>
      <c r="CL70" s="307"/>
      <c r="CM70" s="307"/>
      <c r="CN70" s="307"/>
      <c r="CO70" s="307"/>
      <c r="CP70" s="307"/>
      <c r="CQ70" s="307"/>
      <c r="CR70" s="307"/>
      <c r="CS70" s="307"/>
      <c r="CT70" s="307"/>
      <c r="CU70" s="307"/>
      <c r="CV70" s="307"/>
      <c r="CW70" s="307"/>
      <c r="CX70" s="307"/>
      <c r="CY70" s="307"/>
      <c r="CZ70" s="307"/>
      <c r="DA70" s="307"/>
      <c r="DB70" s="307"/>
      <c r="DC70" s="307"/>
      <c r="DD70" s="307"/>
      <c r="DE70" s="307"/>
      <c r="DF70" s="307"/>
      <c r="DG70" s="307"/>
      <c r="DH70" s="307"/>
      <c r="DI70" s="307"/>
      <c r="DJ70" s="307"/>
      <c r="DK70" s="307"/>
      <c r="DL70" s="307"/>
      <c r="DM70" s="307"/>
      <c r="DN70" s="307"/>
      <c r="DO70" s="307"/>
      <c r="DP70" s="307"/>
      <c r="DQ70" s="307"/>
      <c r="DR70" s="307"/>
      <c r="DS70" s="307"/>
      <c r="DT70" s="307"/>
      <c r="DU70" s="307"/>
      <c r="DV70" s="307"/>
      <c r="DW70" s="307"/>
      <c r="DX70" s="307"/>
      <c r="DY70" s="307"/>
      <c r="DZ70" s="307"/>
      <c r="EA70" s="307"/>
      <c r="EB70" s="307"/>
      <c r="EC70" s="307"/>
      <c r="ED70" s="307"/>
      <c r="EE70" s="307"/>
      <c r="EF70" s="307"/>
      <c r="EG70" s="307"/>
      <c r="EH70" s="307"/>
      <c r="EI70" s="307"/>
      <c r="EJ70" s="307"/>
      <c r="EK70" s="307"/>
      <c r="EL70" s="307"/>
      <c r="EM70" s="307"/>
      <c r="EN70" s="307"/>
      <c r="EO70" s="307"/>
      <c r="EP70" s="307"/>
      <c r="EQ70" s="307"/>
      <c r="ER70" s="307"/>
      <c r="ES70" s="307"/>
      <c r="ET70" s="307"/>
    </row>
    <row r="71" spans="1:150">
      <c r="A71" t="s">
        <v>212</v>
      </c>
      <c r="G71" s="307"/>
      <c r="H71" s="307"/>
      <c r="I71" s="307"/>
      <c r="J71" s="307"/>
      <c r="K71" s="307"/>
      <c r="L71" s="307"/>
      <c r="M71" s="307"/>
      <c r="N71" s="307"/>
      <c r="O71" s="307"/>
      <c r="P71" s="307"/>
      <c r="Q71" s="307"/>
      <c r="R71" s="307"/>
      <c r="S71" s="307"/>
      <c r="T71" s="307"/>
      <c r="U71" s="307"/>
      <c r="V71" s="307"/>
      <c r="W71" s="307"/>
      <c r="X71" s="307"/>
      <c r="Y71" s="307"/>
      <c r="Z71" s="307"/>
      <c r="AA71" s="307"/>
      <c r="AB71" s="307"/>
      <c r="AC71" s="307"/>
      <c r="AD71" s="307"/>
      <c r="AE71" s="307"/>
      <c r="AF71" s="307"/>
      <c r="AG71" s="307"/>
      <c r="AH71" s="307"/>
      <c r="AI71" s="307"/>
      <c r="AJ71" s="307"/>
      <c r="AK71" s="307"/>
      <c r="AL71" s="307"/>
      <c r="AM71" s="307"/>
      <c r="AN71" s="307"/>
      <c r="AO71" s="307"/>
      <c r="AP71" s="307"/>
      <c r="AQ71" s="307"/>
      <c r="AR71" s="307"/>
      <c r="AS71" s="307"/>
      <c r="AT71" s="307"/>
      <c r="AU71" s="307"/>
      <c r="AV71" s="307"/>
      <c r="AW71" s="307"/>
      <c r="AX71" s="307"/>
      <c r="AY71" s="307"/>
      <c r="AZ71" s="307"/>
      <c r="BA71" s="307"/>
      <c r="BB71" s="307"/>
      <c r="BC71" s="307"/>
      <c r="BD71" s="307"/>
      <c r="BE71" s="307"/>
      <c r="BF71" s="307"/>
      <c r="BG71" s="307"/>
      <c r="BH71" s="307"/>
      <c r="BI71" s="307"/>
      <c r="BJ71" s="307"/>
      <c r="BK71" s="307"/>
      <c r="BL71" s="307"/>
      <c r="BM71" s="307"/>
      <c r="BN71" s="307"/>
      <c r="BO71" s="307"/>
      <c r="BP71" s="307"/>
      <c r="BQ71" s="307"/>
      <c r="BR71" s="307"/>
      <c r="BS71" s="307"/>
      <c r="BT71" s="307"/>
      <c r="BU71" s="307"/>
      <c r="BV71" s="307"/>
      <c r="BW71" s="307"/>
      <c r="BX71" s="307"/>
      <c r="BY71" s="307"/>
      <c r="BZ71" s="307"/>
      <c r="CA71" s="307"/>
      <c r="CB71" s="307"/>
      <c r="CC71" s="307"/>
      <c r="CD71" s="307"/>
      <c r="CE71" s="307"/>
      <c r="CF71" s="307"/>
      <c r="CG71" s="307"/>
      <c r="CH71" s="307"/>
      <c r="CI71" s="307"/>
      <c r="CJ71" s="307"/>
      <c r="CK71" s="307"/>
      <c r="CL71" s="307"/>
      <c r="CM71" s="307"/>
      <c r="CN71" s="307"/>
      <c r="CO71" s="307"/>
      <c r="CP71" s="307"/>
      <c r="CQ71" s="307"/>
      <c r="CR71" s="307"/>
      <c r="CS71" s="307"/>
      <c r="CT71" s="307"/>
      <c r="CU71" s="307"/>
      <c r="CV71" s="307"/>
      <c r="CW71" s="307"/>
      <c r="CX71" s="307"/>
      <c r="CY71" s="307"/>
      <c r="CZ71" s="307"/>
      <c r="DA71" s="307"/>
      <c r="DB71" s="307"/>
      <c r="DC71" s="307"/>
      <c r="DD71" s="307"/>
      <c r="DE71" s="307"/>
      <c r="DF71" s="307"/>
      <c r="DG71" s="307"/>
      <c r="DH71" s="307"/>
      <c r="DI71" s="307"/>
      <c r="DJ71" s="307"/>
      <c r="DK71" s="307"/>
      <c r="DL71" s="307"/>
      <c r="DM71" s="307"/>
      <c r="DN71" s="307"/>
      <c r="DO71" s="307"/>
      <c r="DP71" s="307"/>
      <c r="DQ71" s="307"/>
      <c r="DR71" s="307"/>
      <c r="DS71" s="307"/>
      <c r="DT71" s="307"/>
      <c r="DU71" s="307"/>
      <c r="DV71" s="307"/>
      <c r="DW71" s="307"/>
      <c r="DX71" s="307"/>
      <c r="DY71" s="307"/>
      <c r="DZ71" s="307"/>
      <c r="EA71" s="307"/>
      <c r="EB71" s="307"/>
      <c r="EC71" s="307"/>
      <c r="ED71" s="307"/>
      <c r="EE71" s="307"/>
      <c r="EF71" s="307"/>
      <c r="EG71" s="307"/>
      <c r="EH71" s="307"/>
      <c r="EI71" s="307"/>
      <c r="EJ71" s="307"/>
      <c r="EK71" s="307"/>
      <c r="EL71" s="307"/>
      <c r="EM71" s="307"/>
      <c r="EN71" s="307"/>
      <c r="EO71" s="307"/>
      <c r="EP71" s="307"/>
      <c r="EQ71" s="307"/>
      <c r="ER71" s="307"/>
      <c r="ES71" s="307"/>
      <c r="ET71" s="307"/>
    </row>
    <row r="72" spans="1:150">
      <c r="C72" s="344" t="s">
        <v>89</v>
      </c>
      <c r="D72" s="345"/>
      <c r="E72" s="345"/>
      <c r="F72" s="346"/>
      <c r="G72" s="307"/>
      <c r="H72" s="307"/>
      <c r="I72" s="307"/>
      <c r="J72" s="307"/>
      <c r="K72" s="307"/>
      <c r="L72" s="307"/>
      <c r="M72" s="307"/>
      <c r="N72" s="307"/>
      <c r="O72" s="307"/>
      <c r="P72" s="307"/>
      <c r="Q72" s="307"/>
      <c r="R72" s="307"/>
      <c r="S72" s="307"/>
      <c r="T72" s="307"/>
      <c r="U72" s="307"/>
      <c r="V72" s="307"/>
      <c r="W72" s="307"/>
      <c r="X72" s="307"/>
      <c r="Y72" s="307"/>
      <c r="Z72" s="307"/>
      <c r="AA72" s="307"/>
      <c r="AB72" s="307"/>
      <c r="AC72" s="307"/>
      <c r="AD72" s="307"/>
      <c r="AE72" s="307"/>
      <c r="AF72" s="307"/>
      <c r="AG72" s="307"/>
      <c r="AH72" s="307"/>
      <c r="AI72" s="307"/>
      <c r="AJ72" s="307"/>
      <c r="AK72" s="307"/>
      <c r="AL72" s="307"/>
      <c r="AM72" s="307"/>
      <c r="AN72" s="307"/>
      <c r="AO72" s="307"/>
      <c r="AP72" s="307"/>
      <c r="AQ72" s="307"/>
      <c r="AR72" s="307"/>
      <c r="AS72" s="307"/>
      <c r="AT72" s="307"/>
      <c r="AU72" s="307"/>
      <c r="AV72" s="307"/>
      <c r="AW72" s="307"/>
      <c r="AX72" s="307"/>
      <c r="AY72" s="307"/>
      <c r="AZ72" s="307"/>
      <c r="BA72" s="307"/>
      <c r="BB72" s="307"/>
      <c r="BC72" s="307"/>
      <c r="BD72" s="307"/>
      <c r="BE72" s="307"/>
      <c r="BF72" s="307"/>
      <c r="BG72" s="307"/>
      <c r="BH72" s="307"/>
      <c r="BI72" s="307"/>
      <c r="BJ72" s="307"/>
      <c r="BK72" s="307"/>
      <c r="BL72" s="307"/>
      <c r="BM72" s="307"/>
      <c r="BN72" s="307"/>
      <c r="BO72" s="307"/>
      <c r="BP72" s="307"/>
      <c r="BQ72" s="307"/>
      <c r="BR72" s="307"/>
      <c r="BS72" s="307"/>
      <c r="BT72" s="307"/>
      <c r="BU72" s="307"/>
      <c r="BV72" s="307"/>
      <c r="BW72" s="307"/>
      <c r="BX72" s="307"/>
      <c r="BY72" s="307"/>
      <c r="BZ72" s="307"/>
      <c r="CA72" s="307"/>
      <c r="CB72" s="307"/>
      <c r="CC72" s="307"/>
      <c r="CD72" s="307"/>
      <c r="CE72" s="307"/>
      <c r="CF72" s="307"/>
      <c r="CG72" s="307"/>
      <c r="CH72" s="307"/>
      <c r="CI72" s="307"/>
      <c r="CJ72" s="307"/>
      <c r="CK72" s="307"/>
      <c r="CL72" s="307"/>
      <c r="CM72" s="307"/>
      <c r="CN72" s="307"/>
      <c r="CO72" s="307"/>
      <c r="CP72" s="307"/>
      <c r="CQ72" s="307"/>
      <c r="CR72" s="307"/>
      <c r="CS72" s="307"/>
      <c r="CT72" s="307"/>
      <c r="CU72" s="307"/>
      <c r="CV72" s="307"/>
      <c r="CW72" s="307"/>
      <c r="CX72" s="307"/>
      <c r="CY72" s="307"/>
      <c r="CZ72" s="307"/>
      <c r="DA72" s="307"/>
      <c r="DB72" s="307"/>
      <c r="DC72" s="307"/>
      <c r="DD72" s="307"/>
      <c r="DE72" s="307"/>
      <c r="DF72" s="307"/>
      <c r="DG72" s="307"/>
      <c r="DH72" s="307"/>
      <c r="DI72" s="307"/>
      <c r="DJ72" s="307"/>
      <c r="DK72" s="307"/>
      <c r="DL72" s="307"/>
      <c r="DM72" s="307"/>
      <c r="DN72" s="307"/>
      <c r="DO72" s="307"/>
      <c r="DP72" s="307"/>
      <c r="DQ72" s="307"/>
      <c r="DR72" s="307"/>
      <c r="DS72" s="307"/>
      <c r="DT72" s="307"/>
      <c r="DU72" s="307"/>
      <c r="DV72" s="307"/>
      <c r="DW72" s="307"/>
      <c r="DX72" s="307"/>
      <c r="DY72" s="307"/>
      <c r="DZ72" s="307"/>
      <c r="EA72" s="307"/>
      <c r="EB72" s="307"/>
      <c r="EC72" s="307"/>
      <c r="ED72" s="307"/>
      <c r="EE72" s="307"/>
      <c r="EF72" s="307"/>
      <c r="EG72" s="307"/>
      <c r="EH72" s="307"/>
      <c r="EI72" s="307"/>
      <c r="EJ72" s="307"/>
      <c r="EK72" s="307"/>
      <c r="EL72" s="307"/>
      <c r="EM72" s="307"/>
      <c r="EN72" s="307"/>
      <c r="EO72" s="307"/>
      <c r="EP72" s="307"/>
      <c r="EQ72" s="307"/>
      <c r="ER72" s="307"/>
      <c r="ES72" s="307"/>
      <c r="ET72" s="307"/>
    </row>
    <row r="73" spans="1:150">
      <c r="A73" s="8" t="s">
        <v>0</v>
      </c>
      <c r="B73" s="35" t="s">
        <v>9</v>
      </c>
      <c r="C73" s="31">
        <f>$B$2</f>
        <v>2025</v>
      </c>
      <c r="D73" s="31">
        <f>$B$2+1</f>
        <v>2026</v>
      </c>
      <c r="E73" s="31">
        <f>$B$2+2</f>
        <v>2027</v>
      </c>
      <c r="F73" s="31">
        <f>$B$2+3</f>
        <v>2028</v>
      </c>
      <c r="G73" s="307"/>
      <c r="H73" s="307"/>
      <c r="I73" s="307"/>
      <c r="J73" s="307"/>
      <c r="K73" s="307"/>
      <c r="L73" s="307"/>
      <c r="M73" s="307"/>
      <c r="N73" s="307"/>
      <c r="O73" s="307"/>
      <c r="P73" s="307"/>
      <c r="Q73" s="307"/>
      <c r="R73" s="307"/>
      <c r="S73" s="307"/>
      <c r="T73" s="307"/>
      <c r="U73" s="307"/>
      <c r="V73" s="307"/>
      <c r="W73" s="307"/>
      <c r="X73" s="307"/>
      <c r="Y73" s="307"/>
      <c r="Z73" s="307"/>
      <c r="AA73" s="307"/>
      <c r="AB73" s="307"/>
      <c r="AC73" s="307"/>
      <c r="AD73" s="307"/>
      <c r="AE73" s="307"/>
      <c r="AF73" s="307"/>
      <c r="AG73" s="307"/>
      <c r="AH73" s="307"/>
      <c r="AI73" s="307"/>
      <c r="AJ73" s="307"/>
      <c r="AK73" s="307"/>
      <c r="AL73" s="307"/>
      <c r="AM73" s="307"/>
      <c r="AN73" s="307"/>
      <c r="AO73" s="307"/>
      <c r="AP73" s="307"/>
      <c r="AQ73" s="307"/>
      <c r="AR73" s="307"/>
      <c r="AS73" s="307"/>
      <c r="AT73" s="307"/>
      <c r="AU73" s="307"/>
      <c r="AV73" s="307"/>
      <c r="AW73" s="307"/>
      <c r="AX73" s="307"/>
      <c r="AY73" s="307"/>
      <c r="AZ73" s="307"/>
      <c r="BA73" s="307"/>
      <c r="BB73" s="307"/>
      <c r="BC73" s="307"/>
      <c r="BD73" s="307"/>
      <c r="BE73" s="307"/>
      <c r="BF73" s="307"/>
      <c r="BG73" s="307"/>
      <c r="BH73" s="307"/>
      <c r="BI73" s="307"/>
      <c r="BJ73" s="307"/>
      <c r="BK73" s="307"/>
      <c r="BL73" s="307"/>
      <c r="BM73" s="307"/>
      <c r="BN73" s="307"/>
      <c r="BO73" s="307"/>
      <c r="BP73" s="307"/>
      <c r="BQ73" s="307"/>
      <c r="BR73" s="307"/>
      <c r="BS73" s="307"/>
      <c r="BT73" s="307"/>
      <c r="BU73" s="307"/>
      <c r="BV73" s="307"/>
      <c r="BW73" s="307"/>
      <c r="BX73" s="307"/>
      <c r="BY73" s="307"/>
      <c r="BZ73" s="307"/>
      <c r="CA73" s="307"/>
      <c r="CB73" s="307"/>
      <c r="CC73" s="307"/>
      <c r="CD73" s="307"/>
      <c r="CE73" s="307"/>
      <c r="CF73" s="307"/>
      <c r="CG73" s="307"/>
      <c r="CH73" s="307"/>
      <c r="CI73" s="307"/>
      <c r="CJ73" s="307"/>
      <c r="CK73" s="307"/>
      <c r="CL73" s="307"/>
      <c r="CM73" s="307"/>
      <c r="CN73" s="307"/>
      <c r="CO73" s="307"/>
      <c r="CP73" s="307"/>
      <c r="CQ73" s="307"/>
      <c r="CR73" s="307"/>
      <c r="CS73" s="307"/>
      <c r="CT73" s="307"/>
      <c r="CU73" s="307"/>
      <c r="CV73" s="307"/>
      <c r="CW73" s="307"/>
      <c r="CX73" s="307"/>
      <c r="CY73" s="307"/>
      <c r="CZ73" s="307"/>
      <c r="DA73" s="307"/>
      <c r="DB73" s="307"/>
      <c r="DC73" s="307"/>
      <c r="DD73" s="307"/>
      <c r="DE73" s="307"/>
      <c r="DF73" s="307"/>
      <c r="DG73" s="307"/>
      <c r="DH73" s="307"/>
      <c r="DI73" s="307"/>
      <c r="DJ73" s="307"/>
      <c r="DK73" s="307"/>
      <c r="DL73" s="307"/>
      <c r="DM73" s="307"/>
      <c r="DN73" s="307"/>
      <c r="DO73" s="307"/>
      <c r="DP73" s="307"/>
      <c r="DQ73" s="307"/>
      <c r="DR73" s="307"/>
      <c r="DS73" s="307"/>
      <c r="DT73" s="307"/>
      <c r="DU73" s="307"/>
      <c r="DV73" s="307"/>
      <c r="DW73" s="307"/>
      <c r="DX73" s="307"/>
      <c r="DY73" s="307"/>
      <c r="DZ73" s="307"/>
      <c r="EA73" s="307"/>
      <c r="EB73" s="307"/>
      <c r="EC73" s="307"/>
      <c r="ED73" s="307"/>
      <c r="EE73" s="307"/>
      <c r="EF73" s="307"/>
      <c r="EG73" s="307"/>
      <c r="EH73" s="307"/>
      <c r="EI73" s="307"/>
      <c r="EJ73" s="307"/>
      <c r="EK73" s="307"/>
      <c r="EL73" s="307"/>
      <c r="EM73" s="307"/>
      <c r="EN73" s="307"/>
      <c r="EO73" s="307"/>
      <c r="EP73" s="307"/>
      <c r="EQ73" s="307"/>
      <c r="ER73" s="307"/>
      <c r="ES73" s="307"/>
      <c r="ET73" s="307"/>
    </row>
    <row r="74" spans="1:150">
      <c r="A74" s="246">
        <v>1</v>
      </c>
      <c r="B74" s="247" t="s">
        <v>5</v>
      </c>
      <c r="C74" s="250">
        <f>C75+C76</f>
        <v>600000</v>
      </c>
      <c r="D74" s="250">
        <f>D75+D76</f>
        <v>590000</v>
      </c>
      <c r="E74" s="250">
        <f>E75+E76</f>
        <v>590000</v>
      </c>
      <c r="F74" s="250">
        <f>F75+F76</f>
        <v>590000</v>
      </c>
      <c r="G74" s="307"/>
      <c r="H74" s="307"/>
      <c r="I74" s="307"/>
      <c r="J74" s="307"/>
      <c r="K74" s="307"/>
      <c r="L74" s="307"/>
      <c r="M74" s="307"/>
      <c r="N74" s="307"/>
      <c r="O74" s="307"/>
      <c r="P74" s="307"/>
      <c r="Q74" s="307"/>
      <c r="R74" s="307"/>
      <c r="S74" s="307"/>
      <c r="T74" s="307"/>
      <c r="U74" s="307"/>
      <c r="V74" s="307"/>
      <c r="W74" s="307"/>
      <c r="X74" s="307"/>
      <c r="Y74" s="307"/>
      <c r="Z74" s="307"/>
      <c r="AA74" s="307"/>
      <c r="AB74" s="307"/>
      <c r="AC74" s="307"/>
      <c r="AD74" s="307"/>
      <c r="AE74" s="307"/>
      <c r="AF74" s="307"/>
      <c r="AG74" s="307"/>
      <c r="AH74" s="307"/>
      <c r="AI74" s="307"/>
      <c r="AJ74" s="307"/>
      <c r="AK74" s="307"/>
      <c r="AL74" s="307"/>
      <c r="AM74" s="307"/>
      <c r="AN74" s="307"/>
      <c r="AO74" s="307"/>
      <c r="AP74" s="307"/>
      <c r="AQ74" s="307"/>
      <c r="AR74" s="307"/>
      <c r="AS74" s="307"/>
      <c r="AT74" s="307"/>
      <c r="AU74" s="307"/>
      <c r="AV74" s="307"/>
      <c r="AW74" s="307"/>
      <c r="AX74" s="307"/>
      <c r="AY74" s="307"/>
      <c r="AZ74" s="307"/>
      <c r="BA74" s="307"/>
      <c r="BB74" s="307"/>
      <c r="BC74" s="307"/>
      <c r="BD74" s="307"/>
      <c r="BE74" s="307"/>
      <c r="BF74" s="307"/>
      <c r="BG74" s="307"/>
      <c r="BH74" s="307"/>
      <c r="BI74" s="307"/>
      <c r="BJ74" s="307"/>
      <c r="BK74" s="307"/>
      <c r="BL74" s="307"/>
      <c r="BM74" s="307"/>
      <c r="BN74" s="307"/>
      <c r="BO74" s="307"/>
      <c r="BP74" s="307"/>
      <c r="BQ74" s="307"/>
      <c r="BR74" s="307"/>
      <c r="BS74" s="307"/>
      <c r="BT74" s="307"/>
      <c r="BU74" s="307"/>
      <c r="BV74" s="307"/>
      <c r="BW74" s="307"/>
      <c r="BX74" s="307"/>
      <c r="BY74" s="307"/>
      <c r="BZ74" s="307"/>
      <c r="CA74" s="307"/>
      <c r="CB74" s="307"/>
      <c r="CC74" s="307"/>
      <c r="CD74" s="307"/>
      <c r="CE74" s="307"/>
      <c r="CF74" s="307"/>
      <c r="CG74" s="307"/>
      <c r="CH74" s="307"/>
      <c r="CI74" s="307"/>
      <c r="CJ74" s="307"/>
      <c r="CK74" s="307"/>
      <c r="CL74" s="307"/>
      <c r="CM74" s="307"/>
      <c r="CN74" s="307"/>
      <c r="CO74" s="307"/>
      <c r="CP74" s="307"/>
      <c r="CQ74" s="307"/>
      <c r="CR74" s="307"/>
      <c r="CS74" s="307"/>
      <c r="CT74" s="307"/>
      <c r="CU74" s="307"/>
      <c r="CV74" s="307"/>
      <c r="CW74" s="307"/>
      <c r="CX74" s="307"/>
      <c r="CY74" s="307"/>
      <c r="CZ74" s="307"/>
      <c r="DA74" s="307"/>
      <c r="DB74" s="307"/>
      <c r="DC74" s="307"/>
      <c r="DD74" s="307"/>
      <c r="DE74" s="307"/>
      <c r="DF74" s="307"/>
      <c r="DG74" s="307"/>
      <c r="DH74" s="307"/>
      <c r="DI74" s="307"/>
      <c r="DJ74" s="307"/>
      <c r="DK74" s="307"/>
      <c r="DL74" s="307"/>
      <c r="DM74" s="307"/>
      <c r="DN74" s="307"/>
      <c r="DO74" s="307"/>
      <c r="DP74" s="307"/>
      <c r="DQ74" s="307"/>
      <c r="DR74" s="307"/>
      <c r="DS74" s="307"/>
      <c r="DT74" s="307"/>
      <c r="DU74" s="307"/>
      <c r="DV74" s="307"/>
      <c r="DW74" s="307"/>
      <c r="DX74" s="307"/>
      <c r="DY74" s="307"/>
      <c r="DZ74" s="307"/>
      <c r="EA74" s="307"/>
      <c r="EB74" s="307"/>
      <c r="EC74" s="307"/>
      <c r="ED74" s="307"/>
      <c r="EE74" s="307"/>
      <c r="EF74" s="307"/>
      <c r="EG74" s="307"/>
      <c r="EH74" s="307"/>
      <c r="EI74" s="307"/>
      <c r="EJ74" s="307"/>
      <c r="EK74" s="307"/>
      <c r="EL74" s="307"/>
      <c r="EM74" s="307"/>
      <c r="EN74" s="307"/>
      <c r="EO74" s="307"/>
      <c r="EP74" s="307"/>
      <c r="EQ74" s="307"/>
      <c r="ER74" s="307"/>
      <c r="ES74" s="307"/>
      <c r="ET74" s="307"/>
    </row>
    <row r="75" spans="1:150">
      <c r="A75" s="340" t="s">
        <v>229</v>
      </c>
      <c r="B75" s="341"/>
      <c r="C75" s="295">
        <f>'Evolución Presupuestaria'!I7</f>
        <v>600000</v>
      </c>
      <c r="D75" s="295">
        <f>C74*1</f>
        <v>600000</v>
      </c>
      <c r="E75" s="295">
        <f>D74*1</f>
        <v>590000</v>
      </c>
      <c r="F75" s="295">
        <f>E74*1</f>
        <v>590000</v>
      </c>
      <c r="G75" s="307" t="s">
        <v>274</v>
      </c>
      <c r="H75" s="307"/>
      <c r="I75" s="307"/>
      <c r="J75" s="307"/>
      <c r="K75" s="307"/>
      <c r="L75" s="307"/>
      <c r="M75" s="307"/>
      <c r="N75" s="307"/>
      <c r="O75" s="307"/>
      <c r="P75" s="307"/>
      <c r="Q75" s="307"/>
      <c r="R75" s="307"/>
      <c r="S75" s="307"/>
      <c r="T75" s="307"/>
      <c r="U75" s="307"/>
      <c r="V75" s="307"/>
      <c r="W75" s="307"/>
      <c r="X75" s="307"/>
      <c r="Y75" s="307"/>
      <c r="Z75" s="307"/>
      <c r="AA75" s="307"/>
      <c r="AB75" s="307"/>
      <c r="AC75" s="307"/>
      <c r="AD75" s="307"/>
      <c r="AE75" s="307"/>
      <c r="AF75" s="307"/>
      <c r="AG75" s="307"/>
      <c r="AH75" s="307"/>
      <c r="AI75" s="307"/>
      <c r="AJ75" s="307"/>
      <c r="AK75" s="307"/>
      <c r="AL75" s="307"/>
      <c r="AM75" s="307"/>
      <c r="AN75" s="307"/>
      <c r="AO75" s="307"/>
      <c r="AP75" s="307"/>
      <c r="AQ75" s="307"/>
      <c r="AR75" s="307"/>
      <c r="AS75" s="307"/>
      <c r="AT75" s="307"/>
      <c r="AU75" s="307"/>
      <c r="AV75" s="307"/>
      <c r="AW75" s="307"/>
      <c r="AX75" s="307"/>
      <c r="AY75" s="307"/>
      <c r="AZ75" s="307"/>
      <c r="BA75" s="307"/>
      <c r="BB75" s="307"/>
      <c r="BC75" s="307"/>
      <c r="BD75" s="307"/>
      <c r="BE75" s="307"/>
      <c r="BF75" s="307"/>
      <c r="BG75" s="307"/>
      <c r="BH75" s="307"/>
      <c r="BI75" s="307"/>
      <c r="BJ75" s="307"/>
      <c r="BK75" s="307"/>
      <c r="BL75" s="307"/>
      <c r="BM75" s="307"/>
      <c r="BN75" s="307"/>
      <c r="BO75" s="307"/>
      <c r="BP75" s="307"/>
      <c r="BQ75" s="307"/>
      <c r="BR75" s="307"/>
      <c r="BS75" s="307"/>
      <c r="BT75" s="307"/>
      <c r="BU75" s="307"/>
      <c r="BV75" s="307"/>
      <c r="BW75" s="307"/>
      <c r="BX75" s="307"/>
      <c r="BY75" s="307"/>
      <c r="BZ75" s="307"/>
      <c r="CA75" s="307"/>
      <c r="CB75" s="307"/>
      <c r="CC75" s="307"/>
      <c r="CD75" s="307"/>
      <c r="CE75" s="307"/>
      <c r="CF75" s="307"/>
      <c r="CG75" s="307"/>
      <c r="CH75" s="307"/>
      <c r="CI75" s="307"/>
      <c r="CJ75" s="307"/>
      <c r="CK75" s="307"/>
      <c r="CL75" s="307"/>
      <c r="CM75" s="307"/>
      <c r="CN75" s="307"/>
      <c r="CO75" s="307"/>
      <c r="CP75" s="307"/>
      <c r="CQ75" s="307"/>
      <c r="CR75" s="307"/>
      <c r="CS75" s="307"/>
      <c r="CT75" s="307"/>
      <c r="CU75" s="307"/>
      <c r="CV75" s="307"/>
      <c r="CW75" s="307"/>
      <c r="CX75" s="307"/>
      <c r="CY75" s="307"/>
      <c r="CZ75" s="307"/>
      <c r="DA75" s="307"/>
      <c r="DB75" s="307"/>
      <c r="DC75" s="307"/>
      <c r="DD75" s="307"/>
      <c r="DE75" s="307"/>
      <c r="DF75" s="307"/>
      <c r="DG75" s="307"/>
      <c r="DH75" s="307"/>
      <c r="DI75" s="307"/>
      <c r="DJ75" s="307"/>
      <c r="DK75" s="307"/>
      <c r="DL75" s="307"/>
      <c r="DM75" s="307"/>
      <c r="DN75" s="307"/>
      <c r="DO75" s="307"/>
      <c r="DP75" s="307"/>
      <c r="DQ75" s="307"/>
      <c r="DR75" s="307"/>
      <c r="DS75" s="307"/>
      <c r="DT75" s="307"/>
      <c r="DU75" s="307"/>
      <c r="DV75" s="307"/>
      <c r="DW75" s="307"/>
      <c r="DX75" s="307"/>
      <c r="DY75" s="307"/>
      <c r="DZ75" s="307"/>
      <c r="EA75" s="307"/>
      <c r="EB75" s="307"/>
      <c r="EC75" s="307"/>
      <c r="ED75" s="307"/>
      <c r="EE75" s="307"/>
      <c r="EF75" s="307"/>
      <c r="EG75" s="307"/>
      <c r="EH75" s="307"/>
      <c r="EI75" s="307"/>
      <c r="EJ75" s="307"/>
      <c r="EK75" s="307"/>
      <c r="EL75" s="307"/>
      <c r="EM75" s="307"/>
      <c r="EN75" s="307"/>
      <c r="EO75" s="307"/>
      <c r="EP75" s="307"/>
      <c r="EQ75" s="307"/>
      <c r="ER75" s="307"/>
      <c r="ES75" s="307"/>
      <c r="ET75" s="307"/>
    </row>
    <row r="76" spans="1:150">
      <c r="A76" s="342" t="s">
        <v>230</v>
      </c>
      <c r="B76" s="343"/>
      <c r="C76" s="249">
        <f>SUM(C77:C84)</f>
        <v>0</v>
      </c>
      <c r="D76" s="249">
        <f>SUM(D77:D84)</f>
        <v>-10000</v>
      </c>
      <c r="E76" s="249">
        <f>SUM(E77:E84)</f>
        <v>0</v>
      </c>
      <c r="F76" s="249">
        <f>SUM(F77:F84)</f>
        <v>0</v>
      </c>
      <c r="G76" s="307"/>
      <c r="H76" s="307"/>
      <c r="I76" s="307"/>
      <c r="J76" s="307"/>
      <c r="K76" s="307"/>
      <c r="L76" s="307"/>
      <c r="M76" s="307"/>
      <c r="N76" s="307"/>
      <c r="O76" s="307"/>
      <c r="P76" s="307"/>
      <c r="Q76" s="307"/>
      <c r="R76" s="307"/>
      <c r="S76" s="307"/>
      <c r="T76" s="307"/>
      <c r="U76" s="307"/>
      <c r="V76" s="307"/>
      <c r="W76" s="307"/>
      <c r="X76" s="307"/>
      <c r="Y76" s="307"/>
      <c r="Z76" s="307"/>
      <c r="AA76" s="307"/>
      <c r="AB76" s="307"/>
      <c r="AC76" s="307"/>
      <c r="AD76" s="307"/>
      <c r="AE76" s="307"/>
      <c r="AF76" s="307"/>
      <c r="AG76" s="307"/>
      <c r="AH76" s="307"/>
      <c r="AI76" s="307"/>
      <c r="AJ76" s="307"/>
      <c r="AK76" s="307"/>
      <c r="AL76" s="307"/>
      <c r="AM76" s="307"/>
      <c r="AN76" s="307"/>
      <c r="AO76" s="307"/>
      <c r="AP76" s="307"/>
      <c r="AQ76" s="307"/>
      <c r="AR76" s="307"/>
      <c r="AS76" s="307"/>
      <c r="AT76" s="307"/>
      <c r="AU76" s="307"/>
      <c r="AV76" s="307"/>
      <c r="AW76" s="307"/>
      <c r="AX76" s="307"/>
      <c r="AY76" s="307"/>
      <c r="AZ76" s="307"/>
      <c r="BA76" s="307"/>
      <c r="BB76" s="307"/>
      <c r="BC76" s="307"/>
      <c r="BD76" s="307"/>
      <c r="BE76" s="307"/>
      <c r="BF76" s="307"/>
      <c r="BG76" s="307"/>
      <c r="BH76" s="307"/>
      <c r="BI76" s="307"/>
      <c r="BJ76" s="307"/>
      <c r="BK76" s="307"/>
      <c r="BL76" s="307"/>
      <c r="BM76" s="307"/>
      <c r="BN76" s="307"/>
      <c r="BO76" s="307"/>
      <c r="BP76" s="307"/>
      <c r="BQ76" s="307"/>
      <c r="BR76" s="307"/>
      <c r="BS76" s="307"/>
      <c r="BT76" s="307"/>
      <c r="BU76" s="307"/>
      <c r="BV76" s="307"/>
      <c r="BW76" s="307"/>
      <c r="BX76" s="307"/>
      <c r="BY76" s="307"/>
      <c r="BZ76" s="307"/>
      <c r="CA76" s="307"/>
      <c r="CB76" s="307"/>
      <c r="CC76" s="307"/>
      <c r="CD76" s="307"/>
      <c r="CE76" s="307"/>
      <c r="CF76" s="307"/>
      <c r="CG76" s="307"/>
      <c r="CH76" s="307"/>
      <c r="CI76" s="307"/>
      <c r="CJ76" s="307"/>
      <c r="CK76" s="307"/>
      <c r="CL76" s="307"/>
      <c r="CM76" s="307"/>
      <c r="CN76" s="307"/>
      <c r="CO76" s="307"/>
      <c r="CP76" s="307"/>
      <c r="CQ76" s="307"/>
      <c r="CR76" s="307"/>
      <c r="CS76" s="307"/>
      <c r="CT76" s="307"/>
      <c r="CU76" s="307"/>
      <c r="CV76" s="307"/>
      <c r="CW76" s="307"/>
      <c r="CX76" s="307"/>
      <c r="CY76" s="307"/>
      <c r="CZ76" s="307"/>
      <c r="DA76" s="307"/>
      <c r="DB76" s="307"/>
      <c r="DC76" s="307"/>
      <c r="DD76" s="307"/>
      <c r="DE76" s="307"/>
      <c r="DF76" s="307"/>
      <c r="DG76" s="307"/>
      <c r="DH76" s="307"/>
      <c r="DI76" s="307"/>
      <c r="DJ76" s="307"/>
      <c r="DK76" s="307"/>
      <c r="DL76" s="307"/>
      <c r="DM76" s="307"/>
      <c r="DN76" s="307"/>
      <c r="DO76" s="307"/>
      <c r="DP76" s="307"/>
      <c r="DQ76" s="307"/>
      <c r="DR76" s="307"/>
      <c r="DS76" s="307"/>
      <c r="DT76" s="307"/>
      <c r="DU76" s="307"/>
      <c r="DV76" s="307"/>
      <c r="DW76" s="307"/>
      <c r="DX76" s="307"/>
      <c r="DY76" s="307"/>
      <c r="DZ76" s="307"/>
      <c r="EA76" s="307"/>
      <c r="EB76" s="307"/>
      <c r="EC76" s="307"/>
      <c r="ED76" s="307"/>
      <c r="EE76" s="307"/>
      <c r="EF76" s="307"/>
      <c r="EG76" s="307"/>
      <c r="EH76" s="307"/>
      <c r="EI76" s="307"/>
      <c r="EJ76" s="307"/>
      <c r="EK76" s="307"/>
      <c r="EL76" s="307"/>
      <c r="EM76" s="307"/>
      <c r="EN76" s="307"/>
      <c r="EO76" s="307"/>
      <c r="EP76" s="307"/>
      <c r="EQ76" s="307"/>
      <c r="ER76" s="307"/>
      <c r="ES76" s="307"/>
      <c r="ET76" s="307"/>
    </row>
    <row r="77" spans="1:150" ht="23.25">
      <c r="A77" s="259" t="s">
        <v>259</v>
      </c>
      <c r="B77" s="245" t="s">
        <v>245</v>
      </c>
      <c r="C77" s="304"/>
      <c r="D77" s="304"/>
      <c r="E77" s="304"/>
      <c r="F77" s="304"/>
      <c r="G77" s="307"/>
      <c r="H77" s="307"/>
      <c r="I77" s="307"/>
      <c r="J77" s="307"/>
      <c r="K77" s="307"/>
      <c r="L77" s="307"/>
      <c r="M77" s="307"/>
      <c r="N77" s="307"/>
      <c r="O77" s="307"/>
      <c r="P77" s="307"/>
      <c r="Q77" s="307"/>
      <c r="R77" s="307"/>
      <c r="S77" s="307"/>
      <c r="T77" s="307"/>
      <c r="U77" s="307"/>
      <c r="V77" s="307"/>
      <c r="W77" s="307"/>
      <c r="X77" s="307"/>
      <c r="Y77" s="307"/>
      <c r="Z77" s="307"/>
      <c r="AA77" s="307"/>
      <c r="AB77" s="307"/>
      <c r="AC77" s="307"/>
      <c r="AD77" s="307"/>
      <c r="AE77" s="307"/>
      <c r="AF77" s="307"/>
      <c r="AG77" s="307"/>
      <c r="AH77" s="307"/>
      <c r="AI77" s="307"/>
      <c r="AJ77" s="307"/>
      <c r="AK77" s="307"/>
      <c r="AL77" s="307"/>
      <c r="AM77" s="307"/>
      <c r="AN77" s="307"/>
      <c r="AO77" s="307"/>
      <c r="AP77" s="307"/>
      <c r="AQ77" s="307"/>
      <c r="AR77" s="307"/>
      <c r="AS77" s="307"/>
      <c r="AT77" s="307"/>
      <c r="AU77" s="307"/>
      <c r="AV77" s="307"/>
      <c r="AW77" s="307"/>
      <c r="AX77" s="307"/>
      <c r="AY77" s="307"/>
      <c r="AZ77" s="307"/>
      <c r="BA77" s="307"/>
      <c r="BB77" s="307"/>
      <c r="BC77" s="307"/>
      <c r="BD77" s="307"/>
      <c r="BE77" s="307"/>
      <c r="BF77" s="307"/>
      <c r="BG77" s="307"/>
      <c r="BH77" s="307"/>
      <c r="BI77" s="307"/>
      <c r="BJ77" s="307"/>
      <c r="BK77" s="307"/>
      <c r="BL77" s="307"/>
      <c r="BM77" s="307"/>
      <c r="BN77" s="307"/>
      <c r="BO77" s="307"/>
      <c r="BP77" s="307"/>
      <c r="BQ77" s="307"/>
      <c r="BR77" s="307"/>
      <c r="BS77" s="307"/>
      <c r="BT77" s="307"/>
      <c r="BU77" s="307"/>
      <c r="BV77" s="307"/>
      <c r="BW77" s="307"/>
      <c r="BX77" s="307"/>
      <c r="BY77" s="307"/>
      <c r="BZ77" s="307"/>
      <c r="CA77" s="307"/>
      <c r="CB77" s="307"/>
      <c r="CC77" s="307"/>
      <c r="CD77" s="307"/>
      <c r="CE77" s="307"/>
      <c r="CF77" s="307"/>
      <c r="CG77" s="307"/>
      <c r="CH77" s="307"/>
      <c r="CI77" s="307"/>
      <c r="CJ77" s="307"/>
      <c r="CK77" s="307"/>
      <c r="CL77" s="307"/>
      <c r="CM77" s="307"/>
      <c r="CN77" s="307"/>
      <c r="CO77" s="307"/>
      <c r="CP77" s="307"/>
      <c r="CQ77" s="307"/>
      <c r="CR77" s="307"/>
      <c r="CS77" s="307"/>
      <c r="CT77" s="307"/>
      <c r="CU77" s="307"/>
      <c r="CV77" s="307"/>
      <c r="CW77" s="307"/>
      <c r="CX77" s="307"/>
      <c r="CY77" s="307"/>
      <c r="CZ77" s="307"/>
      <c r="DA77" s="307"/>
      <c r="DB77" s="307"/>
      <c r="DC77" s="307"/>
      <c r="DD77" s="307"/>
      <c r="DE77" s="307"/>
      <c r="DF77" s="307"/>
      <c r="DG77" s="307"/>
      <c r="DH77" s="307"/>
      <c r="DI77" s="307"/>
      <c r="DJ77" s="307"/>
      <c r="DK77" s="307"/>
      <c r="DL77" s="307"/>
      <c r="DM77" s="307"/>
      <c r="DN77" s="307"/>
      <c r="DO77" s="307"/>
      <c r="DP77" s="307"/>
      <c r="DQ77" s="307"/>
      <c r="DR77" s="307"/>
      <c r="DS77" s="307"/>
      <c r="DT77" s="307"/>
      <c r="DU77" s="307"/>
      <c r="DV77" s="307"/>
      <c r="DW77" s="307"/>
      <c r="DX77" s="307"/>
      <c r="DY77" s="307"/>
      <c r="DZ77" s="307"/>
      <c r="EA77" s="307"/>
      <c r="EB77" s="307"/>
      <c r="EC77" s="307"/>
      <c r="ED77" s="307"/>
      <c r="EE77" s="307"/>
      <c r="EF77" s="307"/>
      <c r="EG77" s="307"/>
      <c r="EH77" s="307"/>
      <c r="EI77" s="307"/>
      <c r="EJ77" s="307"/>
      <c r="EK77" s="307"/>
      <c r="EL77" s="307"/>
      <c r="EM77" s="307"/>
      <c r="EN77" s="307"/>
      <c r="EO77" s="307"/>
      <c r="EP77" s="307"/>
      <c r="EQ77" s="307"/>
      <c r="ER77" s="307"/>
      <c r="ES77" s="307"/>
      <c r="ET77" s="307"/>
    </row>
    <row r="78" spans="1:150" ht="23.25">
      <c r="A78" s="259" t="s">
        <v>259</v>
      </c>
      <c r="B78" s="245" t="s">
        <v>246</v>
      </c>
      <c r="C78" s="305"/>
      <c r="D78" s="305">
        <v>-10000</v>
      </c>
      <c r="E78" s="305"/>
      <c r="F78" s="305"/>
      <c r="G78" s="307"/>
      <c r="H78" s="307"/>
      <c r="I78" s="307"/>
      <c r="J78" s="307"/>
      <c r="K78" s="307"/>
      <c r="L78" s="307"/>
      <c r="M78" s="307"/>
      <c r="N78" s="307"/>
      <c r="O78" s="307"/>
      <c r="P78" s="307"/>
      <c r="Q78" s="307"/>
      <c r="R78" s="307"/>
      <c r="S78" s="307"/>
      <c r="T78" s="307"/>
      <c r="U78" s="307"/>
      <c r="V78" s="307"/>
      <c r="W78" s="307"/>
      <c r="X78" s="307"/>
      <c r="Y78" s="307"/>
      <c r="Z78" s="307"/>
      <c r="AA78" s="307"/>
      <c r="AB78" s="307"/>
      <c r="AC78" s="307"/>
      <c r="AD78" s="307"/>
      <c r="AE78" s="307"/>
      <c r="AF78" s="307"/>
      <c r="AG78" s="307"/>
      <c r="AH78" s="307"/>
      <c r="AI78" s="307"/>
      <c r="AJ78" s="307"/>
      <c r="AK78" s="307"/>
      <c r="AL78" s="307"/>
      <c r="AM78" s="307"/>
      <c r="AN78" s="307"/>
      <c r="AO78" s="307"/>
      <c r="AP78" s="307"/>
      <c r="AQ78" s="307"/>
      <c r="AR78" s="307"/>
      <c r="AS78" s="307"/>
      <c r="AT78" s="307"/>
      <c r="AU78" s="307"/>
      <c r="AV78" s="307"/>
      <c r="AW78" s="307"/>
      <c r="AX78" s="307"/>
      <c r="AY78" s="307"/>
      <c r="AZ78" s="307"/>
      <c r="BA78" s="307"/>
      <c r="BB78" s="307"/>
      <c r="BC78" s="307"/>
      <c r="BD78" s="307"/>
      <c r="BE78" s="307"/>
      <c r="BF78" s="307"/>
      <c r="BG78" s="307"/>
      <c r="BH78" s="307"/>
      <c r="BI78" s="307"/>
      <c r="BJ78" s="307"/>
      <c r="BK78" s="307"/>
      <c r="BL78" s="307"/>
      <c r="BM78" s="307"/>
      <c r="BN78" s="307"/>
      <c r="BO78" s="307"/>
      <c r="BP78" s="307"/>
      <c r="BQ78" s="307"/>
      <c r="BR78" s="307"/>
      <c r="BS78" s="307"/>
      <c r="BT78" s="307"/>
      <c r="BU78" s="307"/>
      <c r="BV78" s="307"/>
      <c r="BW78" s="307"/>
      <c r="BX78" s="307"/>
      <c r="BY78" s="307"/>
      <c r="BZ78" s="307"/>
      <c r="CA78" s="307"/>
      <c r="CB78" s="307"/>
      <c r="CC78" s="307"/>
      <c r="CD78" s="307"/>
      <c r="CE78" s="307"/>
      <c r="CF78" s="307"/>
      <c r="CG78" s="307"/>
      <c r="CH78" s="307"/>
      <c r="CI78" s="307"/>
      <c r="CJ78" s="307"/>
      <c r="CK78" s="307"/>
      <c r="CL78" s="307"/>
      <c r="CM78" s="307"/>
      <c r="CN78" s="307"/>
      <c r="CO78" s="307"/>
      <c r="CP78" s="307"/>
      <c r="CQ78" s="307"/>
      <c r="CR78" s="307"/>
      <c r="CS78" s="307"/>
      <c r="CT78" s="307"/>
      <c r="CU78" s="307"/>
      <c r="CV78" s="307"/>
      <c r="CW78" s="307"/>
      <c r="CX78" s="307"/>
      <c r="CY78" s="307"/>
      <c r="CZ78" s="307"/>
      <c r="DA78" s="307"/>
      <c r="DB78" s="307"/>
      <c r="DC78" s="307"/>
      <c r="DD78" s="307"/>
      <c r="DE78" s="307"/>
      <c r="DF78" s="307"/>
      <c r="DG78" s="307"/>
      <c r="DH78" s="307"/>
      <c r="DI78" s="307"/>
      <c r="DJ78" s="307"/>
      <c r="DK78" s="307"/>
      <c r="DL78" s="307"/>
      <c r="DM78" s="307"/>
      <c r="DN78" s="307"/>
      <c r="DO78" s="307"/>
      <c r="DP78" s="307"/>
      <c r="DQ78" s="307"/>
      <c r="DR78" s="307"/>
      <c r="DS78" s="307"/>
      <c r="DT78" s="307"/>
      <c r="DU78" s="307"/>
      <c r="DV78" s="307"/>
      <c r="DW78" s="307"/>
      <c r="DX78" s="307"/>
      <c r="DY78" s="307"/>
      <c r="DZ78" s="307"/>
      <c r="EA78" s="307"/>
      <c r="EB78" s="307"/>
      <c r="EC78" s="307"/>
      <c r="ED78" s="307"/>
      <c r="EE78" s="307"/>
      <c r="EF78" s="307"/>
      <c r="EG78" s="307"/>
      <c r="EH78" s="307"/>
      <c r="EI78" s="307"/>
      <c r="EJ78" s="307"/>
      <c r="EK78" s="307"/>
      <c r="EL78" s="307"/>
      <c r="EM78" s="307"/>
      <c r="EN78" s="307"/>
      <c r="EO78" s="307"/>
      <c r="EP78" s="307"/>
      <c r="EQ78" s="307"/>
      <c r="ER78" s="307"/>
      <c r="ES78" s="307"/>
      <c r="ET78" s="307"/>
    </row>
    <row r="79" spans="1:150" ht="23.25">
      <c r="A79" s="259" t="s">
        <v>259</v>
      </c>
      <c r="B79" s="245" t="s">
        <v>247</v>
      </c>
      <c r="C79" s="305"/>
      <c r="D79" s="305"/>
      <c r="E79" s="305"/>
      <c r="F79" s="305"/>
      <c r="G79" s="307"/>
      <c r="H79" s="307"/>
      <c r="I79" s="307"/>
      <c r="J79" s="307"/>
      <c r="K79" s="307"/>
      <c r="L79" s="307"/>
      <c r="M79" s="307"/>
      <c r="N79" s="307"/>
      <c r="O79" s="307"/>
      <c r="P79" s="307"/>
      <c r="Q79" s="307"/>
      <c r="R79" s="307"/>
      <c r="S79" s="307"/>
      <c r="T79" s="307"/>
      <c r="U79" s="307"/>
      <c r="V79" s="307"/>
      <c r="W79" s="307"/>
      <c r="X79" s="307"/>
      <c r="Y79" s="307"/>
      <c r="Z79" s="307"/>
      <c r="AA79" s="307"/>
      <c r="AB79" s="307"/>
      <c r="AC79" s="307"/>
      <c r="AD79" s="307"/>
      <c r="AE79" s="307"/>
      <c r="AF79" s="307"/>
      <c r="AG79" s="307"/>
      <c r="AH79" s="307"/>
      <c r="AI79" s="307"/>
      <c r="AJ79" s="307"/>
      <c r="AK79" s="307"/>
      <c r="AL79" s="307"/>
      <c r="AM79" s="307"/>
      <c r="AN79" s="307"/>
      <c r="AO79" s="307"/>
      <c r="AP79" s="307"/>
      <c r="AQ79" s="307"/>
      <c r="AR79" s="307"/>
      <c r="AS79" s="307"/>
      <c r="AT79" s="307"/>
      <c r="AU79" s="307"/>
      <c r="AV79" s="307"/>
      <c r="AW79" s="307"/>
      <c r="AX79" s="307"/>
      <c r="AY79" s="307"/>
      <c r="AZ79" s="307"/>
      <c r="BA79" s="307"/>
      <c r="BB79" s="307"/>
      <c r="BC79" s="307"/>
      <c r="BD79" s="307"/>
      <c r="BE79" s="307"/>
      <c r="BF79" s="307"/>
      <c r="BG79" s="307"/>
      <c r="BH79" s="307"/>
      <c r="BI79" s="307"/>
      <c r="BJ79" s="307"/>
      <c r="BK79" s="307"/>
      <c r="BL79" s="307"/>
      <c r="BM79" s="307"/>
      <c r="BN79" s="307"/>
      <c r="BO79" s="307"/>
      <c r="BP79" s="307"/>
      <c r="BQ79" s="307"/>
      <c r="BR79" s="307"/>
      <c r="BS79" s="307"/>
      <c r="BT79" s="307"/>
      <c r="BU79" s="307"/>
      <c r="BV79" s="307"/>
      <c r="BW79" s="307"/>
      <c r="BX79" s="307"/>
      <c r="BY79" s="307"/>
      <c r="BZ79" s="307"/>
      <c r="CA79" s="307"/>
      <c r="CB79" s="307"/>
      <c r="CC79" s="307"/>
      <c r="CD79" s="307"/>
      <c r="CE79" s="307"/>
      <c r="CF79" s="307"/>
      <c r="CG79" s="307"/>
      <c r="CH79" s="307"/>
      <c r="CI79" s="307"/>
      <c r="CJ79" s="307"/>
      <c r="CK79" s="307"/>
      <c r="CL79" s="307"/>
      <c r="CM79" s="307"/>
      <c r="CN79" s="307"/>
      <c r="CO79" s="307"/>
      <c r="CP79" s="307"/>
      <c r="CQ79" s="307"/>
      <c r="CR79" s="307"/>
      <c r="CS79" s="307"/>
      <c r="CT79" s="307"/>
      <c r="CU79" s="307"/>
      <c r="CV79" s="307"/>
      <c r="CW79" s="307"/>
      <c r="CX79" s="307"/>
      <c r="CY79" s="307"/>
      <c r="CZ79" s="307"/>
      <c r="DA79" s="307"/>
      <c r="DB79" s="307"/>
      <c r="DC79" s="307"/>
      <c r="DD79" s="307"/>
      <c r="DE79" s="307"/>
      <c r="DF79" s="307"/>
      <c r="DG79" s="307"/>
      <c r="DH79" s="307"/>
      <c r="DI79" s="307"/>
      <c r="DJ79" s="307"/>
      <c r="DK79" s="307"/>
      <c r="DL79" s="307"/>
      <c r="DM79" s="307"/>
      <c r="DN79" s="307"/>
      <c r="DO79" s="307"/>
      <c r="DP79" s="307"/>
      <c r="DQ79" s="307"/>
      <c r="DR79" s="307"/>
      <c r="DS79" s="307"/>
      <c r="DT79" s="307"/>
      <c r="DU79" s="307"/>
      <c r="DV79" s="307"/>
      <c r="DW79" s="307"/>
      <c r="DX79" s="307"/>
      <c r="DY79" s="307"/>
      <c r="DZ79" s="307"/>
      <c r="EA79" s="307"/>
      <c r="EB79" s="307"/>
      <c r="EC79" s="307"/>
      <c r="ED79" s="307"/>
      <c r="EE79" s="307"/>
      <c r="EF79" s="307"/>
      <c r="EG79" s="307"/>
      <c r="EH79" s="307"/>
      <c r="EI79" s="307"/>
      <c r="EJ79" s="307"/>
      <c r="EK79" s="307"/>
      <c r="EL79" s="307"/>
      <c r="EM79" s="307"/>
      <c r="EN79" s="307"/>
      <c r="EO79" s="307"/>
      <c r="EP79" s="307"/>
      <c r="EQ79" s="307"/>
      <c r="ER79" s="307"/>
      <c r="ES79" s="307"/>
      <c r="ET79" s="307"/>
    </row>
    <row r="80" spans="1:150" ht="23.25">
      <c r="A80" s="259" t="s">
        <v>259</v>
      </c>
      <c r="B80" s="245" t="s">
        <v>249</v>
      </c>
      <c r="C80" s="305"/>
      <c r="D80" s="305"/>
      <c r="E80" s="305"/>
      <c r="F80" s="305"/>
      <c r="G80" s="307"/>
      <c r="H80" s="307"/>
      <c r="I80" s="307"/>
      <c r="J80" s="307"/>
      <c r="K80" s="307"/>
      <c r="L80" s="307"/>
      <c r="M80" s="307"/>
      <c r="N80" s="307"/>
      <c r="O80" s="307"/>
      <c r="P80" s="307"/>
      <c r="Q80" s="307"/>
      <c r="R80" s="307"/>
      <c r="S80" s="307"/>
      <c r="T80" s="307"/>
      <c r="U80" s="307"/>
      <c r="V80" s="307"/>
      <c r="W80" s="307"/>
      <c r="X80" s="307"/>
      <c r="Y80" s="307"/>
      <c r="Z80" s="307"/>
      <c r="AA80" s="307"/>
      <c r="AB80" s="307"/>
      <c r="AC80" s="307"/>
      <c r="AD80" s="307"/>
      <c r="AE80" s="307"/>
      <c r="AF80" s="307"/>
      <c r="AG80" s="307"/>
      <c r="AH80" s="307"/>
      <c r="AI80" s="307"/>
      <c r="AJ80" s="307"/>
      <c r="AK80" s="307"/>
      <c r="AL80" s="307"/>
      <c r="AM80" s="307"/>
      <c r="AN80" s="307"/>
      <c r="AO80" s="307"/>
      <c r="AP80" s="307"/>
      <c r="AQ80" s="307"/>
      <c r="AR80" s="307"/>
      <c r="AS80" s="307"/>
      <c r="AT80" s="307"/>
      <c r="AU80" s="307"/>
      <c r="AV80" s="307"/>
      <c r="AW80" s="307"/>
      <c r="AX80" s="307"/>
      <c r="AY80" s="307"/>
      <c r="AZ80" s="307"/>
      <c r="BA80" s="307"/>
      <c r="BB80" s="307"/>
      <c r="BC80" s="307"/>
      <c r="BD80" s="307"/>
      <c r="BE80" s="307"/>
      <c r="BF80" s="307"/>
      <c r="BG80" s="307"/>
      <c r="BH80" s="307"/>
      <c r="BI80" s="307"/>
      <c r="BJ80" s="307"/>
      <c r="BK80" s="307"/>
      <c r="BL80" s="307"/>
      <c r="BM80" s="307"/>
      <c r="BN80" s="307"/>
      <c r="BO80" s="307"/>
      <c r="BP80" s="307"/>
      <c r="BQ80" s="307"/>
      <c r="BR80" s="307"/>
      <c r="BS80" s="307"/>
      <c r="BT80" s="307"/>
      <c r="BU80" s="307"/>
      <c r="BV80" s="307"/>
      <c r="BW80" s="307"/>
      <c r="BX80" s="307"/>
      <c r="BY80" s="307"/>
      <c r="BZ80" s="307"/>
      <c r="CA80" s="307"/>
      <c r="CB80" s="307"/>
      <c r="CC80" s="307"/>
      <c r="CD80" s="307"/>
      <c r="CE80" s="307"/>
      <c r="CF80" s="307"/>
      <c r="CG80" s="307"/>
      <c r="CH80" s="307"/>
      <c r="CI80" s="307"/>
      <c r="CJ80" s="307"/>
      <c r="CK80" s="307"/>
      <c r="CL80" s="307"/>
      <c r="CM80" s="307"/>
      <c r="CN80" s="307"/>
      <c r="CO80" s="307"/>
      <c r="CP80" s="307"/>
      <c r="CQ80" s="307"/>
      <c r="CR80" s="307"/>
      <c r="CS80" s="307"/>
      <c r="CT80" s="307"/>
      <c r="CU80" s="307"/>
      <c r="CV80" s="307"/>
      <c r="CW80" s="307"/>
      <c r="CX80" s="307"/>
      <c r="CY80" s="307"/>
      <c r="CZ80" s="307"/>
      <c r="DA80" s="307"/>
      <c r="DB80" s="307"/>
      <c r="DC80" s="307"/>
      <c r="DD80" s="307"/>
      <c r="DE80" s="307"/>
      <c r="DF80" s="307"/>
      <c r="DG80" s="307"/>
      <c r="DH80" s="307"/>
      <c r="DI80" s="307"/>
      <c r="DJ80" s="307"/>
      <c r="DK80" s="307"/>
      <c r="DL80" s="307"/>
      <c r="DM80" s="307"/>
      <c r="DN80" s="307"/>
      <c r="DO80" s="307"/>
      <c r="DP80" s="307"/>
      <c r="DQ80" s="307"/>
      <c r="DR80" s="307"/>
      <c r="DS80" s="307"/>
      <c r="DT80" s="307"/>
      <c r="DU80" s="307"/>
      <c r="DV80" s="307"/>
      <c r="DW80" s="307"/>
      <c r="DX80" s="307"/>
      <c r="DY80" s="307"/>
      <c r="DZ80" s="307"/>
      <c r="EA80" s="307"/>
      <c r="EB80" s="307"/>
      <c r="EC80" s="307"/>
      <c r="ED80" s="307"/>
      <c r="EE80" s="307"/>
      <c r="EF80" s="307"/>
      <c r="EG80" s="307"/>
      <c r="EH80" s="307"/>
      <c r="EI80" s="307"/>
      <c r="EJ80" s="307"/>
      <c r="EK80" s="307"/>
      <c r="EL80" s="307"/>
      <c r="EM80" s="307"/>
      <c r="EN80" s="307"/>
      <c r="EO80" s="307"/>
      <c r="EP80" s="307"/>
      <c r="EQ80" s="307"/>
      <c r="ER80" s="307"/>
      <c r="ES80" s="307"/>
      <c r="ET80" s="307"/>
    </row>
    <row r="81" spans="1:150" ht="34.5">
      <c r="A81" s="259" t="s">
        <v>259</v>
      </c>
      <c r="B81" s="245" t="s">
        <v>250</v>
      </c>
      <c r="C81" s="305"/>
      <c r="D81" s="305"/>
      <c r="E81" s="305"/>
      <c r="F81" s="305"/>
      <c r="G81" s="307"/>
      <c r="H81" s="307"/>
      <c r="I81" s="307"/>
      <c r="J81" s="307"/>
      <c r="K81" s="307"/>
      <c r="L81" s="307"/>
      <c r="M81" s="307"/>
      <c r="N81" s="307"/>
      <c r="O81" s="307"/>
      <c r="P81" s="307"/>
      <c r="Q81" s="307"/>
      <c r="R81" s="307"/>
      <c r="S81" s="307"/>
      <c r="T81" s="307"/>
      <c r="U81" s="307"/>
      <c r="V81" s="307"/>
      <c r="W81" s="307"/>
      <c r="X81" s="307"/>
      <c r="Y81" s="307"/>
      <c r="Z81" s="307"/>
      <c r="AA81" s="307"/>
      <c r="AB81" s="307"/>
      <c r="AC81" s="307"/>
      <c r="AD81" s="307"/>
      <c r="AE81" s="307"/>
      <c r="AF81" s="307"/>
      <c r="AG81" s="307"/>
      <c r="AH81" s="307"/>
      <c r="AI81" s="307"/>
      <c r="AJ81" s="307"/>
      <c r="AK81" s="307"/>
      <c r="AL81" s="307"/>
      <c r="AM81" s="307"/>
      <c r="AN81" s="307"/>
      <c r="AO81" s="307"/>
      <c r="AP81" s="307"/>
      <c r="AQ81" s="307"/>
      <c r="AR81" s="307"/>
      <c r="AS81" s="307"/>
      <c r="AT81" s="307"/>
      <c r="AU81" s="307"/>
      <c r="AV81" s="307"/>
      <c r="AW81" s="307"/>
      <c r="AX81" s="307"/>
      <c r="AY81" s="307"/>
      <c r="AZ81" s="307"/>
      <c r="BA81" s="307"/>
      <c r="BB81" s="307"/>
      <c r="BC81" s="307"/>
      <c r="BD81" s="307"/>
      <c r="BE81" s="307"/>
      <c r="BF81" s="307"/>
      <c r="BG81" s="307"/>
      <c r="BH81" s="307"/>
      <c r="BI81" s="307"/>
      <c r="BJ81" s="307"/>
      <c r="BK81" s="307"/>
      <c r="BL81" s="307"/>
      <c r="BM81" s="307"/>
      <c r="BN81" s="307"/>
      <c r="BO81" s="307"/>
      <c r="BP81" s="307"/>
      <c r="BQ81" s="307"/>
      <c r="BR81" s="307"/>
      <c r="BS81" s="307"/>
      <c r="BT81" s="307"/>
      <c r="BU81" s="307"/>
      <c r="BV81" s="307"/>
      <c r="BW81" s="307"/>
      <c r="BX81" s="307"/>
      <c r="BY81" s="307"/>
      <c r="BZ81" s="307"/>
      <c r="CA81" s="307"/>
      <c r="CB81" s="307"/>
      <c r="CC81" s="307"/>
      <c r="CD81" s="307"/>
      <c r="CE81" s="307"/>
      <c r="CF81" s="307"/>
      <c r="CG81" s="307"/>
      <c r="CH81" s="307"/>
      <c r="CI81" s="307"/>
      <c r="CJ81" s="307"/>
      <c r="CK81" s="307"/>
      <c r="CL81" s="307"/>
      <c r="CM81" s="307"/>
      <c r="CN81" s="307"/>
      <c r="CO81" s="307"/>
      <c r="CP81" s="307"/>
      <c r="CQ81" s="307"/>
      <c r="CR81" s="307"/>
      <c r="CS81" s="307"/>
      <c r="CT81" s="307"/>
      <c r="CU81" s="307"/>
      <c r="CV81" s="307"/>
      <c r="CW81" s="307"/>
      <c r="CX81" s="307"/>
      <c r="CY81" s="307"/>
      <c r="CZ81" s="307"/>
      <c r="DA81" s="307"/>
      <c r="DB81" s="307"/>
      <c r="DC81" s="307"/>
      <c r="DD81" s="307"/>
      <c r="DE81" s="307"/>
      <c r="DF81" s="307"/>
      <c r="DG81" s="307"/>
      <c r="DH81" s="307"/>
      <c r="DI81" s="307"/>
      <c r="DJ81" s="307"/>
      <c r="DK81" s="307"/>
      <c r="DL81" s="307"/>
      <c r="DM81" s="307"/>
      <c r="DN81" s="307"/>
      <c r="DO81" s="307"/>
      <c r="DP81" s="307"/>
      <c r="DQ81" s="307"/>
      <c r="DR81" s="307"/>
      <c r="DS81" s="307"/>
      <c r="DT81" s="307"/>
      <c r="DU81" s="307"/>
      <c r="DV81" s="307"/>
      <c r="DW81" s="307"/>
      <c r="DX81" s="307"/>
      <c r="DY81" s="307"/>
      <c r="DZ81" s="307"/>
      <c r="EA81" s="307"/>
      <c r="EB81" s="307"/>
      <c r="EC81" s="307"/>
      <c r="ED81" s="307"/>
      <c r="EE81" s="307"/>
      <c r="EF81" s="307"/>
      <c r="EG81" s="307"/>
      <c r="EH81" s="307"/>
      <c r="EI81" s="307"/>
      <c r="EJ81" s="307"/>
      <c r="EK81" s="307"/>
      <c r="EL81" s="307"/>
      <c r="EM81" s="307"/>
      <c r="EN81" s="307"/>
      <c r="EO81" s="307"/>
      <c r="EP81" s="307"/>
      <c r="EQ81" s="307"/>
      <c r="ER81" s="307"/>
      <c r="ES81" s="307"/>
      <c r="ET81" s="307"/>
    </row>
    <row r="82" spans="1:150" ht="23.25">
      <c r="A82" s="259" t="s">
        <v>293</v>
      </c>
      <c r="B82" s="245" t="s">
        <v>292</v>
      </c>
      <c r="C82" s="305"/>
      <c r="D82" s="305"/>
      <c r="E82" s="305"/>
      <c r="F82" s="305"/>
      <c r="G82" s="307"/>
      <c r="H82" s="307"/>
      <c r="I82" s="307"/>
      <c r="J82" s="307"/>
      <c r="K82" s="307"/>
      <c r="L82" s="307"/>
      <c r="M82" s="307"/>
      <c r="N82" s="307"/>
      <c r="O82" s="307"/>
      <c r="P82" s="307"/>
      <c r="Q82" s="307"/>
      <c r="R82" s="307"/>
      <c r="S82" s="307"/>
      <c r="T82" s="307"/>
      <c r="U82" s="307"/>
      <c r="V82" s="307"/>
      <c r="W82" s="307"/>
      <c r="X82" s="307"/>
      <c r="Y82" s="307"/>
      <c r="Z82" s="307"/>
      <c r="AA82" s="307"/>
      <c r="AB82" s="307"/>
      <c r="AC82" s="307"/>
      <c r="AD82" s="307"/>
      <c r="AE82" s="307"/>
      <c r="AF82" s="307"/>
      <c r="AG82" s="307"/>
      <c r="AH82" s="307"/>
      <c r="AI82" s="307"/>
      <c r="AJ82" s="307"/>
      <c r="AK82" s="307"/>
      <c r="AL82" s="307"/>
      <c r="AM82" s="307"/>
      <c r="AN82" s="307"/>
      <c r="AO82" s="307"/>
      <c r="AP82" s="307"/>
      <c r="AQ82" s="307"/>
      <c r="AR82" s="307"/>
      <c r="AS82" s="307"/>
      <c r="AT82" s="307"/>
      <c r="AU82" s="307"/>
      <c r="AV82" s="307"/>
      <c r="AW82" s="307"/>
      <c r="AX82" s="307"/>
      <c r="AY82" s="307"/>
      <c r="AZ82" s="307"/>
      <c r="BA82" s="307"/>
      <c r="BB82" s="307"/>
      <c r="BC82" s="307"/>
      <c r="BD82" s="307"/>
      <c r="BE82" s="307"/>
      <c r="BF82" s="307"/>
      <c r="BG82" s="307"/>
      <c r="BH82" s="307"/>
      <c r="BI82" s="307"/>
      <c r="BJ82" s="307"/>
      <c r="BK82" s="307"/>
      <c r="BL82" s="307"/>
      <c r="BM82" s="307"/>
      <c r="BN82" s="307"/>
      <c r="BO82" s="307"/>
      <c r="BP82" s="307"/>
      <c r="BQ82" s="307"/>
      <c r="BR82" s="307"/>
      <c r="BS82" s="307"/>
      <c r="BT82" s="307"/>
      <c r="BU82" s="307"/>
      <c r="BV82" s="307"/>
      <c r="BW82" s="307"/>
      <c r="BX82" s="307"/>
      <c r="BY82" s="307"/>
      <c r="BZ82" s="307"/>
      <c r="CA82" s="307"/>
      <c r="CB82" s="307"/>
      <c r="CC82" s="307"/>
      <c r="CD82" s="307"/>
      <c r="CE82" s="307"/>
      <c r="CF82" s="307"/>
      <c r="CG82" s="307"/>
      <c r="CH82" s="307"/>
      <c r="CI82" s="307"/>
      <c r="CJ82" s="307"/>
      <c r="CK82" s="307"/>
      <c r="CL82" s="307"/>
      <c r="CM82" s="307"/>
      <c r="CN82" s="307"/>
      <c r="CO82" s="307"/>
      <c r="CP82" s="307"/>
      <c r="CQ82" s="307"/>
      <c r="CR82" s="307"/>
      <c r="CS82" s="307"/>
      <c r="CT82" s="307"/>
      <c r="CU82" s="307"/>
      <c r="CV82" s="307"/>
      <c r="CW82" s="307"/>
      <c r="CX82" s="307"/>
      <c r="CY82" s="307"/>
      <c r="CZ82" s="307"/>
      <c r="DA82" s="307"/>
      <c r="DB82" s="307"/>
      <c r="DC82" s="307"/>
      <c r="DD82" s="307"/>
      <c r="DE82" s="307"/>
      <c r="DF82" s="307"/>
      <c r="DG82" s="307"/>
      <c r="DH82" s="307"/>
      <c r="DI82" s="307"/>
      <c r="DJ82" s="307"/>
      <c r="DK82" s="307"/>
      <c r="DL82" s="307"/>
      <c r="DM82" s="307"/>
      <c r="DN82" s="307"/>
      <c r="DO82" s="307"/>
      <c r="DP82" s="307"/>
      <c r="DQ82" s="307"/>
      <c r="DR82" s="307"/>
      <c r="DS82" s="307"/>
      <c r="DT82" s="307"/>
      <c r="DU82" s="307"/>
      <c r="DV82" s="307"/>
      <c r="DW82" s="307"/>
      <c r="DX82" s="307"/>
      <c r="DY82" s="307"/>
      <c r="DZ82" s="307"/>
      <c r="EA82" s="307"/>
      <c r="EB82" s="307"/>
      <c r="EC82" s="307"/>
      <c r="ED82" s="307"/>
      <c r="EE82" s="307"/>
      <c r="EF82" s="307"/>
      <c r="EG82" s="307"/>
      <c r="EH82" s="307"/>
      <c r="EI82" s="307"/>
      <c r="EJ82" s="307"/>
      <c r="EK82" s="307"/>
      <c r="EL82" s="307"/>
      <c r="EM82" s="307"/>
      <c r="EN82" s="307"/>
      <c r="EO82" s="307"/>
      <c r="EP82" s="307"/>
      <c r="EQ82" s="307"/>
      <c r="ER82" s="307"/>
      <c r="ES82" s="307"/>
      <c r="ET82" s="307"/>
    </row>
    <row r="83" spans="1:150">
      <c r="A83" s="259" t="s">
        <v>261</v>
      </c>
      <c r="B83" s="245" t="s">
        <v>252</v>
      </c>
      <c r="C83" s="305"/>
      <c r="D83" s="305"/>
      <c r="E83" s="305"/>
      <c r="F83" s="305"/>
      <c r="G83" s="307"/>
      <c r="H83" s="307"/>
      <c r="I83" s="307"/>
      <c r="J83" s="307"/>
      <c r="K83" s="307"/>
      <c r="L83" s="307"/>
      <c r="M83" s="307"/>
      <c r="N83" s="307"/>
      <c r="O83" s="307"/>
      <c r="P83" s="307"/>
      <c r="Q83" s="307"/>
      <c r="R83" s="307"/>
      <c r="S83" s="307"/>
      <c r="T83" s="307"/>
      <c r="U83" s="307"/>
      <c r="V83" s="307"/>
      <c r="W83" s="307"/>
      <c r="X83" s="307"/>
      <c r="Y83" s="307"/>
      <c r="Z83" s="307"/>
      <c r="AA83" s="307"/>
      <c r="AB83" s="307"/>
      <c r="AC83" s="307"/>
      <c r="AD83" s="307"/>
      <c r="AE83" s="307"/>
      <c r="AF83" s="307"/>
      <c r="AG83" s="307"/>
      <c r="AH83" s="307"/>
      <c r="AI83" s="307"/>
      <c r="AJ83" s="307"/>
      <c r="AK83" s="307"/>
      <c r="AL83" s="307"/>
      <c r="AM83" s="307"/>
      <c r="AN83" s="307"/>
      <c r="AO83" s="307"/>
      <c r="AP83" s="307"/>
      <c r="AQ83" s="307"/>
      <c r="AR83" s="307"/>
      <c r="AS83" s="307"/>
      <c r="AT83" s="307"/>
      <c r="AU83" s="307"/>
      <c r="AV83" s="307"/>
      <c r="AW83" s="307"/>
      <c r="AX83" s="307"/>
      <c r="AY83" s="307"/>
      <c r="AZ83" s="307"/>
      <c r="BA83" s="307"/>
      <c r="BB83" s="307"/>
      <c r="BC83" s="307"/>
      <c r="BD83" s="307"/>
      <c r="BE83" s="307"/>
      <c r="BF83" s="307"/>
      <c r="BG83" s="307"/>
      <c r="BH83" s="307"/>
      <c r="BI83" s="307"/>
      <c r="BJ83" s="307"/>
      <c r="BK83" s="307"/>
      <c r="BL83" s="307"/>
      <c r="BM83" s="307"/>
      <c r="BN83" s="307"/>
      <c r="BO83" s="307"/>
      <c r="BP83" s="307"/>
      <c r="BQ83" s="307"/>
      <c r="BR83" s="307"/>
      <c r="BS83" s="307"/>
      <c r="BT83" s="307"/>
      <c r="BU83" s="307"/>
      <c r="BV83" s="307"/>
      <c r="BW83" s="307"/>
      <c r="BX83" s="307"/>
      <c r="BY83" s="307"/>
      <c r="BZ83" s="307"/>
      <c r="CA83" s="307"/>
      <c r="CB83" s="307"/>
      <c r="CC83" s="307"/>
      <c r="CD83" s="307"/>
      <c r="CE83" s="307"/>
      <c r="CF83" s="307"/>
      <c r="CG83" s="307"/>
      <c r="CH83" s="307"/>
      <c r="CI83" s="307"/>
      <c r="CJ83" s="307"/>
      <c r="CK83" s="307"/>
      <c r="CL83" s="307"/>
      <c r="CM83" s="307"/>
      <c r="CN83" s="307"/>
      <c r="CO83" s="307"/>
      <c r="CP83" s="307"/>
      <c r="CQ83" s="307"/>
      <c r="CR83" s="307"/>
      <c r="CS83" s="307"/>
      <c r="CT83" s="307"/>
      <c r="CU83" s="307"/>
      <c r="CV83" s="307"/>
      <c r="CW83" s="307"/>
      <c r="CX83" s="307"/>
      <c r="CY83" s="307"/>
      <c r="CZ83" s="307"/>
      <c r="DA83" s="307"/>
      <c r="DB83" s="307"/>
      <c r="DC83" s="307"/>
      <c r="DD83" s="307"/>
      <c r="DE83" s="307"/>
      <c r="DF83" s="307"/>
      <c r="DG83" s="307"/>
      <c r="DH83" s="307"/>
      <c r="DI83" s="307"/>
      <c r="DJ83" s="307"/>
      <c r="DK83" s="307"/>
      <c r="DL83" s="307"/>
      <c r="DM83" s="307"/>
      <c r="DN83" s="307"/>
      <c r="DO83" s="307"/>
      <c r="DP83" s="307"/>
      <c r="DQ83" s="307"/>
      <c r="DR83" s="307"/>
      <c r="DS83" s="307"/>
      <c r="DT83" s="307"/>
      <c r="DU83" s="307"/>
      <c r="DV83" s="307"/>
      <c r="DW83" s="307"/>
      <c r="DX83" s="307"/>
      <c r="DY83" s="307"/>
      <c r="DZ83" s="307"/>
      <c r="EA83" s="307"/>
      <c r="EB83" s="307"/>
      <c r="EC83" s="307"/>
      <c r="ED83" s="307"/>
      <c r="EE83" s="307"/>
      <c r="EF83" s="307"/>
      <c r="EG83" s="307"/>
      <c r="EH83" s="307"/>
      <c r="EI83" s="307"/>
      <c r="EJ83" s="307"/>
      <c r="EK83" s="307"/>
      <c r="EL83" s="307"/>
      <c r="EM83" s="307"/>
      <c r="EN83" s="307"/>
      <c r="EO83" s="307"/>
      <c r="EP83" s="307"/>
      <c r="EQ83" s="307"/>
      <c r="ER83" s="307"/>
      <c r="ES83" s="307"/>
      <c r="ET83" s="307"/>
    </row>
    <row r="84" spans="1:150">
      <c r="A84" s="259" t="s">
        <v>294</v>
      </c>
      <c r="B84" s="245" t="s">
        <v>254</v>
      </c>
      <c r="C84" s="306"/>
      <c r="D84" s="306"/>
      <c r="E84" s="306"/>
      <c r="F84" s="306"/>
      <c r="G84" s="307"/>
      <c r="H84" s="307"/>
      <c r="I84" s="307"/>
      <c r="J84" s="307"/>
      <c r="K84" s="307"/>
      <c r="L84" s="307"/>
      <c r="M84" s="307"/>
      <c r="N84" s="307"/>
      <c r="O84" s="307"/>
      <c r="P84" s="307"/>
      <c r="Q84" s="307"/>
      <c r="R84" s="307"/>
      <c r="S84" s="307"/>
      <c r="T84" s="307"/>
      <c r="U84" s="307"/>
      <c r="V84" s="307"/>
      <c r="W84" s="307"/>
      <c r="X84" s="307"/>
      <c r="Y84" s="307"/>
      <c r="Z84" s="307"/>
      <c r="AA84" s="307"/>
      <c r="AB84" s="307"/>
      <c r="AC84" s="307"/>
      <c r="AD84" s="307"/>
      <c r="AE84" s="307"/>
      <c r="AF84" s="307"/>
      <c r="AG84" s="307"/>
      <c r="AH84" s="307"/>
      <c r="AI84" s="307"/>
      <c r="AJ84" s="307"/>
      <c r="AK84" s="307"/>
      <c r="AL84" s="307"/>
      <c r="AM84" s="307"/>
      <c r="AN84" s="307"/>
      <c r="AO84" s="307"/>
      <c r="AP84" s="307"/>
      <c r="AQ84" s="307"/>
      <c r="AR84" s="307"/>
      <c r="AS84" s="307"/>
      <c r="AT84" s="307"/>
      <c r="AU84" s="307"/>
      <c r="AV84" s="307"/>
      <c r="AW84" s="307"/>
      <c r="AX84" s="307"/>
      <c r="AY84" s="307"/>
      <c r="AZ84" s="307"/>
      <c r="BA84" s="307"/>
      <c r="BB84" s="307"/>
      <c r="BC84" s="307"/>
      <c r="BD84" s="307"/>
      <c r="BE84" s="307"/>
      <c r="BF84" s="307"/>
      <c r="BG84" s="307"/>
      <c r="BH84" s="307"/>
      <c r="BI84" s="307"/>
      <c r="BJ84" s="307"/>
      <c r="BK84" s="307"/>
      <c r="BL84" s="307"/>
      <c r="BM84" s="307"/>
      <c r="BN84" s="307"/>
      <c r="BO84" s="307"/>
      <c r="BP84" s="307"/>
      <c r="BQ84" s="307"/>
      <c r="BR84" s="307"/>
      <c r="BS84" s="307"/>
      <c r="BT84" s="307"/>
      <c r="BU84" s="307"/>
      <c r="BV84" s="307"/>
      <c r="BW84" s="307"/>
      <c r="BX84" s="307"/>
      <c r="BY84" s="307"/>
      <c r="BZ84" s="307"/>
      <c r="CA84" s="307"/>
      <c r="CB84" s="307"/>
      <c r="CC84" s="307"/>
      <c r="CD84" s="307"/>
      <c r="CE84" s="307"/>
      <c r="CF84" s="307"/>
      <c r="CG84" s="307"/>
      <c r="CH84" s="307"/>
      <c r="CI84" s="307"/>
      <c r="CJ84" s="307"/>
      <c r="CK84" s="307"/>
      <c r="CL84" s="307"/>
      <c r="CM84" s="307"/>
      <c r="CN84" s="307"/>
      <c r="CO84" s="307"/>
      <c r="CP84" s="307"/>
      <c r="CQ84" s="307"/>
      <c r="CR84" s="307"/>
      <c r="CS84" s="307"/>
      <c r="CT84" s="307"/>
      <c r="CU84" s="307"/>
      <c r="CV84" s="307"/>
      <c r="CW84" s="307"/>
      <c r="CX84" s="307"/>
      <c r="CY84" s="307"/>
      <c r="CZ84" s="307"/>
      <c r="DA84" s="307"/>
      <c r="DB84" s="307"/>
      <c r="DC84" s="307"/>
      <c r="DD84" s="307"/>
      <c r="DE84" s="307"/>
      <c r="DF84" s="307"/>
      <c r="DG84" s="307"/>
      <c r="DH84" s="307"/>
      <c r="DI84" s="307"/>
      <c r="DJ84" s="307"/>
      <c r="DK84" s="307"/>
      <c r="DL84" s="307"/>
      <c r="DM84" s="307"/>
      <c r="DN84" s="307"/>
      <c r="DO84" s="307"/>
      <c r="DP84" s="307"/>
      <c r="DQ84" s="307"/>
      <c r="DR84" s="307"/>
      <c r="DS84" s="307"/>
      <c r="DT84" s="307"/>
      <c r="DU84" s="307"/>
      <c r="DV84" s="307"/>
      <c r="DW84" s="307"/>
      <c r="DX84" s="307"/>
      <c r="DY84" s="307"/>
      <c r="DZ84" s="307"/>
      <c r="EA84" s="307"/>
      <c r="EB84" s="307"/>
      <c r="EC84" s="307"/>
      <c r="ED84" s="307"/>
      <c r="EE84" s="307"/>
      <c r="EF84" s="307"/>
      <c r="EG84" s="307"/>
      <c r="EH84" s="307"/>
      <c r="EI84" s="307"/>
      <c r="EJ84" s="307"/>
      <c r="EK84" s="307"/>
      <c r="EL84" s="307"/>
      <c r="EM84" s="307"/>
      <c r="EN84" s="307"/>
      <c r="EO84" s="307"/>
      <c r="EP84" s="307"/>
      <c r="EQ84" s="307"/>
      <c r="ER84" s="307"/>
      <c r="ES84" s="307"/>
      <c r="ET84" s="307"/>
    </row>
    <row r="85" spans="1:150">
      <c r="A85" s="246">
        <v>2</v>
      </c>
      <c r="B85" s="247" t="s">
        <v>10</v>
      </c>
      <c r="C85" s="250">
        <f>C86+C87</f>
        <v>400000</v>
      </c>
      <c r="D85" s="250">
        <f>D86+D87</f>
        <v>406000</v>
      </c>
      <c r="E85" s="250">
        <f>E86+E87</f>
        <v>414120</v>
      </c>
      <c r="F85" s="250">
        <f>F86+F87</f>
        <v>422402.4</v>
      </c>
      <c r="G85" s="307"/>
      <c r="H85" s="307"/>
      <c r="I85" s="307"/>
      <c r="J85" s="307"/>
      <c r="K85" s="307"/>
      <c r="L85" s="307"/>
      <c r="M85" s="307"/>
      <c r="N85" s="307"/>
      <c r="O85" s="307"/>
      <c r="P85" s="307"/>
      <c r="Q85" s="307"/>
      <c r="R85" s="307"/>
      <c r="S85" s="307"/>
      <c r="T85" s="307"/>
      <c r="U85" s="307"/>
      <c r="V85" s="307"/>
      <c r="W85" s="307"/>
      <c r="X85" s="307"/>
      <c r="Y85" s="307"/>
      <c r="Z85" s="307"/>
      <c r="AA85" s="307"/>
      <c r="AB85" s="307"/>
      <c r="AC85" s="307"/>
      <c r="AD85" s="307"/>
      <c r="AE85" s="307"/>
      <c r="AF85" s="307"/>
      <c r="AG85" s="307"/>
      <c r="AH85" s="307"/>
      <c r="AI85" s="307"/>
      <c r="AJ85" s="307"/>
      <c r="AK85" s="307"/>
      <c r="AL85" s="307"/>
      <c r="AM85" s="307"/>
      <c r="AN85" s="307"/>
      <c r="AO85" s="307"/>
      <c r="AP85" s="307"/>
      <c r="AQ85" s="307"/>
      <c r="AR85" s="307"/>
      <c r="AS85" s="307"/>
      <c r="AT85" s="307"/>
      <c r="AU85" s="307"/>
      <c r="AV85" s="307"/>
      <c r="AW85" s="307"/>
      <c r="AX85" s="307"/>
      <c r="AY85" s="307"/>
      <c r="AZ85" s="307"/>
      <c r="BA85" s="307"/>
      <c r="BB85" s="307"/>
      <c r="BC85" s="307"/>
      <c r="BD85" s="307"/>
      <c r="BE85" s="307"/>
      <c r="BF85" s="307"/>
      <c r="BG85" s="307"/>
      <c r="BH85" s="307"/>
      <c r="BI85" s="307"/>
      <c r="BJ85" s="307"/>
      <c r="BK85" s="307"/>
      <c r="BL85" s="307"/>
      <c r="BM85" s="307"/>
      <c r="BN85" s="307"/>
      <c r="BO85" s="307"/>
      <c r="BP85" s="307"/>
      <c r="BQ85" s="307"/>
      <c r="BR85" s="307"/>
      <c r="BS85" s="307"/>
      <c r="BT85" s="307"/>
      <c r="BU85" s="307"/>
      <c r="BV85" s="307"/>
      <c r="BW85" s="307"/>
      <c r="BX85" s="307"/>
      <c r="BY85" s="307"/>
      <c r="BZ85" s="307"/>
      <c r="CA85" s="307"/>
      <c r="CB85" s="307"/>
      <c r="CC85" s="307"/>
      <c r="CD85" s="307"/>
      <c r="CE85" s="307"/>
      <c r="CF85" s="307"/>
      <c r="CG85" s="307"/>
      <c r="CH85" s="307"/>
      <c r="CI85" s="307"/>
      <c r="CJ85" s="307"/>
      <c r="CK85" s="307"/>
      <c r="CL85" s="307"/>
      <c r="CM85" s="307"/>
      <c r="CN85" s="307"/>
      <c r="CO85" s="307"/>
      <c r="CP85" s="307"/>
      <c r="CQ85" s="307"/>
      <c r="CR85" s="307"/>
      <c r="CS85" s="307"/>
      <c r="CT85" s="307"/>
      <c r="CU85" s="307"/>
      <c r="CV85" s="307"/>
      <c r="CW85" s="307"/>
      <c r="CX85" s="307"/>
      <c r="CY85" s="307"/>
      <c r="CZ85" s="307"/>
      <c r="DA85" s="307"/>
      <c r="DB85" s="307"/>
      <c r="DC85" s="307"/>
      <c r="DD85" s="307"/>
      <c r="DE85" s="307"/>
      <c r="DF85" s="307"/>
      <c r="DG85" s="307"/>
      <c r="DH85" s="307"/>
      <c r="DI85" s="307"/>
      <c r="DJ85" s="307"/>
      <c r="DK85" s="307"/>
      <c r="DL85" s="307"/>
      <c r="DM85" s="307"/>
      <c r="DN85" s="307"/>
      <c r="DO85" s="307"/>
      <c r="DP85" s="307"/>
      <c r="DQ85" s="307"/>
      <c r="DR85" s="307"/>
      <c r="DS85" s="307"/>
      <c r="DT85" s="307"/>
      <c r="DU85" s="307"/>
      <c r="DV85" s="307"/>
      <c r="DW85" s="307"/>
      <c r="DX85" s="307"/>
      <c r="DY85" s="307"/>
      <c r="DZ85" s="307"/>
      <c r="EA85" s="307"/>
      <c r="EB85" s="307"/>
      <c r="EC85" s="307"/>
      <c r="ED85" s="307"/>
      <c r="EE85" s="307"/>
      <c r="EF85" s="307"/>
      <c r="EG85" s="307"/>
      <c r="EH85" s="307"/>
      <c r="EI85" s="307"/>
      <c r="EJ85" s="307"/>
      <c r="EK85" s="307"/>
      <c r="EL85" s="307"/>
      <c r="EM85" s="307"/>
      <c r="EN85" s="307"/>
      <c r="EO85" s="307"/>
      <c r="EP85" s="307"/>
      <c r="EQ85" s="307"/>
      <c r="ER85" s="307"/>
      <c r="ES85" s="307"/>
      <c r="ET85" s="307"/>
    </row>
    <row r="86" spans="1:150">
      <c r="A86" s="340" t="s">
        <v>229</v>
      </c>
      <c r="B86" s="341"/>
      <c r="C86" s="295">
        <f>'Evolución Presupuestaria'!I8</f>
        <v>400000</v>
      </c>
      <c r="D86" s="295">
        <f>C85*1.02</f>
        <v>408000</v>
      </c>
      <c r="E86" s="295">
        <f>D85*1.02</f>
        <v>414120</v>
      </c>
      <c r="F86" s="295">
        <f>E85*1.02</f>
        <v>422402.4</v>
      </c>
      <c r="G86" s="307" t="s">
        <v>275</v>
      </c>
      <c r="H86" s="307"/>
      <c r="I86" s="307"/>
      <c r="J86" s="307"/>
      <c r="K86" s="307"/>
      <c r="L86" s="307"/>
      <c r="M86" s="307"/>
      <c r="N86" s="307"/>
      <c r="O86" s="307"/>
      <c r="P86" s="307"/>
      <c r="Q86" s="307"/>
      <c r="R86" s="307"/>
      <c r="S86" s="307"/>
      <c r="T86" s="307"/>
      <c r="U86" s="307"/>
      <c r="V86" s="307"/>
      <c r="W86" s="307"/>
      <c r="X86" s="307"/>
      <c r="Y86" s="307"/>
      <c r="Z86" s="307"/>
      <c r="AA86" s="307"/>
      <c r="AB86" s="307"/>
      <c r="AC86" s="307"/>
      <c r="AD86" s="307"/>
      <c r="AE86" s="307"/>
      <c r="AF86" s="307"/>
      <c r="AG86" s="307"/>
      <c r="AH86" s="307"/>
      <c r="AI86" s="307"/>
      <c r="AJ86" s="307"/>
      <c r="AK86" s="307"/>
      <c r="AL86" s="307"/>
      <c r="AM86" s="307"/>
      <c r="AN86" s="307"/>
      <c r="AO86" s="307"/>
      <c r="AP86" s="307"/>
      <c r="AQ86" s="307"/>
      <c r="AR86" s="307"/>
      <c r="AS86" s="307"/>
      <c r="AT86" s="307"/>
      <c r="AU86" s="307"/>
      <c r="AV86" s="307"/>
      <c r="AW86" s="307"/>
      <c r="AX86" s="307"/>
      <c r="AY86" s="307"/>
      <c r="AZ86" s="307"/>
      <c r="BA86" s="307"/>
      <c r="BB86" s="307"/>
      <c r="BC86" s="307"/>
      <c r="BD86" s="307"/>
      <c r="BE86" s="307"/>
      <c r="BF86" s="307"/>
      <c r="BG86" s="307"/>
      <c r="BH86" s="307"/>
      <c r="BI86" s="307"/>
      <c r="BJ86" s="307"/>
      <c r="BK86" s="307"/>
      <c r="BL86" s="307"/>
      <c r="BM86" s="307"/>
      <c r="BN86" s="307"/>
      <c r="BO86" s="307"/>
      <c r="BP86" s="307"/>
      <c r="BQ86" s="307"/>
      <c r="BR86" s="307"/>
      <c r="BS86" s="307"/>
      <c r="BT86" s="307"/>
      <c r="BU86" s="307"/>
      <c r="BV86" s="307"/>
      <c r="BW86" s="307"/>
      <c r="BX86" s="307"/>
      <c r="BY86" s="307"/>
      <c r="BZ86" s="307"/>
      <c r="CA86" s="307"/>
      <c r="CB86" s="307"/>
      <c r="CC86" s="307"/>
      <c r="CD86" s="307"/>
      <c r="CE86" s="307"/>
      <c r="CF86" s="307"/>
      <c r="CG86" s="307"/>
      <c r="CH86" s="307"/>
      <c r="CI86" s="307"/>
      <c r="CJ86" s="307"/>
      <c r="CK86" s="307"/>
      <c r="CL86" s="307"/>
      <c r="CM86" s="307"/>
      <c r="CN86" s="307"/>
      <c r="CO86" s="307"/>
      <c r="CP86" s="307"/>
      <c r="CQ86" s="307"/>
      <c r="CR86" s="307"/>
      <c r="CS86" s="307"/>
      <c r="CT86" s="307"/>
      <c r="CU86" s="307"/>
      <c r="CV86" s="307"/>
      <c r="CW86" s="307"/>
      <c r="CX86" s="307"/>
      <c r="CY86" s="307"/>
      <c r="CZ86" s="307"/>
      <c r="DA86" s="307"/>
      <c r="DB86" s="307"/>
      <c r="DC86" s="307"/>
      <c r="DD86" s="307"/>
      <c r="DE86" s="307"/>
      <c r="DF86" s="307"/>
      <c r="DG86" s="307"/>
      <c r="DH86" s="307"/>
      <c r="DI86" s="307"/>
      <c r="DJ86" s="307"/>
      <c r="DK86" s="307"/>
      <c r="DL86" s="307"/>
      <c r="DM86" s="307"/>
      <c r="DN86" s="307"/>
      <c r="DO86" s="307"/>
      <c r="DP86" s="307"/>
      <c r="DQ86" s="307"/>
      <c r="DR86" s="307"/>
      <c r="DS86" s="307"/>
      <c r="DT86" s="307"/>
      <c r="DU86" s="307"/>
      <c r="DV86" s="307"/>
      <c r="DW86" s="307"/>
      <c r="DX86" s="307"/>
      <c r="DY86" s="307"/>
      <c r="DZ86" s="307"/>
      <c r="EA86" s="307"/>
      <c r="EB86" s="307"/>
      <c r="EC86" s="307"/>
      <c r="ED86" s="307"/>
      <c r="EE86" s="307"/>
      <c r="EF86" s="307"/>
      <c r="EG86" s="307"/>
      <c r="EH86" s="307"/>
      <c r="EI86" s="307"/>
      <c r="EJ86" s="307"/>
      <c r="EK86" s="307"/>
      <c r="EL86" s="307"/>
      <c r="EM86" s="307"/>
      <c r="EN86" s="307"/>
      <c r="EO86" s="307"/>
      <c r="EP86" s="307"/>
      <c r="EQ86" s="307"/>
      <c r="ER86" s="307"/>
      <c r="ES86" s="307"/>
      <c r="ET86" s="307"/>
    </row>
    <row r="87" spans="1:150">
      <c r="A87" s="342" t="s">
        <v>230</v>
      </c>
      <c r="B87" s="343"/>
      <c r="C87" s="249">
        <f>SUM(C88:C94)</f>
        <v>0</v>
      </c>
      <c r="D87" s="249">
        <f>SUM(D88:D94)</f>
        <v>-2000</v>
      </c>
      <c r="E87" s="249">
        <f>SUM(E88:E94)</f>
        <v>0</v>
      </c>
      <c r="F87" s="249">
        <f>SUM(F88:F94)</f>
        <v>0</v>
      </c>
      <c r="G87" s="307"/>
      <c r="H87" s="307"/>
      <c r="I87" s="307"/>
      <c r="J87" s="307"/>
      <c r="K87" s="307"/>
      <c r="L87" s="307"/>
      <c r="M87" s="307"/>
      <c r="N87" s="307"/>
      <c r="O87" s="307"/>
      <c r="P87" s="307"/>
      <c r="Q87" s="307"/>
      <c r="R87" s="307"/>
      <c r="S87" s="307"/>
      <c r="T87" s="307"/>
      <c r="U87" s="307"/>
      <c r="V87" s="307"/>
      <c r="W87" s="307"/>
      <c r="X87" s="307"/>
      <c r="Y87" s="307"/>
      <c r="Z87" s="307"/>
      <c r="AA87" s="307"/>
      <c r="AB87" s="307"/>
      <c r="AC87" s="307"/>
      <c r="AD87" s="307"/>
      <c r="AE87" s="307"/>
      <c r="AF87" s="307"/>
      <c r="AG87" s="307"/>
      <c r="AH87" s="307"/>
      <c r="AI87" s="307"/>
      <c r="AJ87" s="307"/>
      <c r="AK87" s="307"/>
      <c r="AL87" s="307"/>
      <c r="AM87" s="307"/>
      <c r="AN87" s="307"/>
      <c r="AO87" s="307"/>
      <c r="AP87" s="307"/>
      <c r="AQ87" s="307"/>
      <c r="AR87" s="307"/>
      <c r="AS87" s="307"/>
      <c r="AT87" s="307"/>
      <c r="AU87" s="307"/>
      <c r="AV87" s="307"/>
      <c r="AW87" s="307"/>
      <c r="AX87" s="307"/>
      <c r="AY87" s="307"/>
      <c r="AZ87" s="307"/>
      <c r="BA87" s="307"/>
      <c r="BB87" s="307"/>
      <c r="BC87" s="307"/>
      <c r="BD87" s="307"/>
      <c r="BE87" s="307"/>
      <c r="BF87" s="307"/>
      <c r="BG87" s="307"/>
      <c r="BH87" s="307"/>
      <c r="BI87" s="307"/>
      <c r="BJ87" s="307"/>
      <c r="BK87" s="307"/>
      <c r="BL87" s="307"/>
      <c r="BM87" s="307"/>
      <c r="BN87" s="307"/>
      <c r="BO87" s="307"/>
      <c r="BP87" s="307"/>
      <c r="BQ87" s="307"/>
      <c r="BR87" s="307"/>
      <c r="BS87" s="307"/>
      <c r="BT87" s="307"/>
      <c r="BU87" s="307"/>
      <c r="BV87" s="307"/>
      <c r="BW87" s="307"/>
      <c r="BX87" s="307"/>
      <c r="BY87" s="307"/>
      <c r="BZ87" s="307"/>
      <c r="CA87" s="307"/>
      <c r="CB87" s="307"/>
      <c r="CC87" s="307"/>
      <c r="CD87" s="307"/>
      <c r="CE87" s="307"/>
      <c r="CF87" s="307"/>
      <c r="CG87" s="307"/>
      <c r="CH87" s="307"/>
      <c r="CI87" s="307"/>
      <c r="CJ87" s="307"/>
      <c r="CK87" s="307"/>
      <c r="CL87" s="307"/>
      <c r="CM87" s="307"/>
      <c r="CN87" s="307"/>
      <c r="CO87" s="307"/>
      <c r="CP87" s="307"/>
      <c r="CQ87" s="307"/>
      <c r="CR87" s="307"/>
      <c r="CS87" s="307"/>
      <c r="CT87" s="307"/>
      <c r="CU87" s="307"/>
      <c r="CV87" s="307"/>
      <c r="CW87" s="307"/>
      <c r="CX87" s="307"/>
      <c r="CY87" s="307"/>
      <c r="CZ87" s="307"/>
      <c r="DA87" s="307"/>
      <c r="DB87" s="307"/>
      <c r="DC87" s="307"/>
      <c r="DD87" s="307"/>
      <c r="DE87" s="307"/>
      <c r="DF87" s="307"/>
      <c r="DG87" s="307"/>
      <c r="DH87" s="307"/>
      <c r="DI87" s="307"/>
      <c r="DJ87" s="307"/>
      <c r="DK87" s="307"/>
      <c r="DL87" s="307"/>
      <c r="DM87" s="307"/>
      <c r="DN87" s="307"/>
      <c r="DO87" s="307"/>
      <c r="DP87" s="307"/>
      <c r="DQ87" s="307"/>
      <c r="DR87" s="307"/>
      <c r="DS87" s="307"/>
      <c r="DT87" s="307"/>
      <c r="DU87" s="307"/>
      <c r="DV87" s="307"/>
      <c r="DW87" s="307"/>
      <c r="DX87" s="307"/>
      <c r="DY87" s="307"/>
      <c r="DZ87" s="307"/>
      <c r="EA87" s="307"/>
      <c r="EB87" s="307"/>
      <c r="EC87" s="307"/>
      <c r="ED87" s="307"/>
      <c r="EE87" s="307"/>
      <c r="EF87" s="307"/>
      <c r="EG87" s="307"/>
      <c r="EH87" s="307"/>
      <c r="EI87" s="307"/>
      <c r="EJ87" s="307"/>
      <c r="EK87" s="307"/>
      <c r="EL87" s="307"/>
      <c r="EM87" s="307"/>
      <c r="EN87" s="307"/>
      <c r="EO87" s="307"/>
      <c r="EP87" s="307"/>
      <c r="EQ87" s="307"/>
      <c r="ER87" s="307"/>
      <c r="ES87" s="307"/>
      <c r="ET87" s="307"/>
    </row>
    <row r="88" spans="1:150" ht="23.25">
      <c r="A88" s="259" t="s">
        <v>293</v>
      </c>
      <c r="B88" s="245" t="s">
        <v>292</v>
      </c>
      <c r="C88" s="304"/>
      <c r="D88" s="304">
        <v>-2000</v>
      </c>
      <c r="E88" s="304"/>
      <c r="F88" s="304"/>
      <c r="G88" s="307"/>
      <c r="H88" s="307"/>
      <c r="I88" s="307"/>
      <c r="J88" s="307"/>
      <c r="K88" s="307"/>
      <c r="L88" s="307"/>
      <c r="M88" s="307"/>
      <c r="N88" s="307"/>
      <c r="O88" s="307"/>
      <c r="P88" s="307"/>
      <c r="Q88" s="307"/>
      <c r="R88" s="307"/>
      <c r="S88" s="307"/>
      <c r="T88" s="307"/>
      <c r="U88" s="307"/>
      <c r="V88" s="307"/>
      <c r="W88" s="307"/>
      <c r="X88" s="307"/>
      <c r="Y88" s="307"/>
      <c r="Z88" s="307"/>
      <c r="AA88" s="307"/>
      <c r="AB88" s="307"/>
      <c r="AC88" s="307"/>
      <c r="AD88" s="307"/>
      <c r="AE88" s="307"/>
      <c r="AF88" s="307"/>
      <c r="AG88" s="307"/>
      <c r="AH88" s="307"/>
      <c r="AI88" s="307"/>
      <c r="AJ88" s="307"/>
      <c r="AK88" s="307"/>
      <c r="AL88" s="307"/>
      <c r="AM88" s="307"/>
      <c r="AN88" s="307"/>
      <c r="AO88" s="307"/>
      <c r="AP88" s="307"/>
      <c r="AQ88" s="307"/>
      <c r="AR88" s="307"/>
      <c r="AS88" s="307"/>
      <c r="AT88" s="307"/>
      <c r="AU88" s="307"/>
      <c r="AV88" s="307"/>
      <c r="AW88" s="307"/>
      <c r="AX88" s="307"/>
      <c r="AY88" s="307"/>
      <c r="AZ88" s="307"/>
      <c r="BA88" s="307"/>
      <c r="BB88" s="307"/>
      <c r="BC88" s="307"/>
      <c r="BD88" s="307"/>
      <c r="BE88" s="307"/>
      <c r="BF88" s="307"/>
      <c r="BG88" s="307"/>
      <c r="BH88" s="307"/>
      <c r="BI88" s="307"/>
      <c r="BJ88" s="307"/>
      <c r="BK88" s="307"/>
      <c r="BL88" s="307"/>
      <c r="BM88" s="307"/>
      <c r="BN88" s="307"/>
      <c r="BO88" s="307"/>
      <c r="BP88" s="307"/>
      <c r="BQ88" s="307"/>
      <c r="BR88" s="307"/>
      <c r="BS88" s="307"/>
      <c r="BT88" s="307"/>
      <c r="BU88" s="307"/>
      <c r="BV88" s="307"/>
      <c r="BW88" s="307"/>
      <c r="BX88" s="307"/>
      <c r="BY88" s="307"/>
      <c r="BZ88" s="307"/>
      <c r="CA88" s="307"/>
      <c r="CB88" s="307"/>
      <c r="CC88" s="307"/>
      <c r="CD88" s="307"/>
      <c r="CE88" s="307"/>
      <c r="CF88" s="307"/>
      <c r="CG88" s="307"/>
      <c r="CH88" s="307"/>
      <c r="CI88" s="307"/>
      <c r="CJ88" s="307"/>
      <c r="CK88" s="307"/>
      <c r="CL88" s="307"/>
      <c r="CM88" s="307"/>
      <c r="CN88" s="307"/>
      <c r="CO88" s="307"/>
      <c r="CP88" s="307"/>
      <c r="CQ88" s="307"/>
      <c r="CR88" s="307"/>
      <c r="CS88" s="307"/>
      <c r="CT88" s="307"/>
      <c r="CU88" s="307"/>
      <c r="CV88" s="307"/>
      <c r="CW88" s="307"/>
      <c r="CX88" s="307"/>
      <c r="CY88" s="307"/>
      <c r="CZ88" s="307"/>
      <c r="DA88" s="307"/>
      <c r="DB88" s="307"/>
      <c r="DC88" s="307"/>
      <c r="DD88" s="307"/>
      <c r="DE88" s="307"/>
      <c r="DF88" s="307"/>
      <c r="DG88" s="307"/>
      <c r="DH88" s="307"/>
      <c r="DI88" s="307"/>
      <c r="DJ88" s="307"/>
      <c r="DK88" s="307"/>
      <c r="DL88" s="307"/>
      <c r="DM88" s="307"/>
      <c r="DN88" s="307"/>
      <c r="DO88" s="307"/>
      <c r="DP88" s="307"/>
      <c r="DQ88" s="307"/>
      <c r="DR88" s="307"/>
      <c r="DS88" s="307"/>
      <c r="DT88" s="307"/>
      <c r="DU88" s="307"/>
      <c r="DV88" s="307"/>
      <c r="DW88" s="307"/>
      <c r="DX88" s="307"/>
      <c r="DY88" s="307"/>
      <c r="DZ88" s="307"/>
      <c r="EA88" s="307"/>
      <c r="EB88" s="307"/>
      <c r="EC88" s="307"/>
      <c r="ED88" s="307"/>
      <c r="EE88" s="307"/>
      <c r="EF88" s="307"/>
      <c r="EG88" s="307"/>
      <c r="EH88" s="307"/>
      <c r="EI88" s="307"/>
      <c r="EJ88" s="307"/>
      <c r="EK88" s="307"/>
      <c r="EL88" s="307"/>
      <c r="EM88" s="307"/>
      <c r="EN88" s="307"/>
      <c r="EO88" s="307"/>
      <c r="EP88" s="307"/>
      <c r="EQ88" s="307"/>
      <c r="ER88" s="307"/>
      <c r="ES88" s="307"/>
      <c r="ET88" s="307"/>
    </row>
    <row r="89" spans="1:150">
      <c r="A89" s="259" t="s">
        <v>261</v>
      </c>
      <c r="B89" s="245" t="s">
        <v>252</v>
      </c>
      <c r="C89" s="305"/>
      <c r="D89" s="305"/>
      <c r="E89" s="305"/>
      <c r="F89" s="305"/>
      <c r="G89" s="307"/>
      <c r="H89" s="307"/>
      <c r="I89" s="307"/>
      <c r="J89" s="307"/>
      <c r="K89" s="307"/>
      <c r="L89" s="307"/>
      <c r="M89" s="307"/>
      <c r="N89" s="307"/>
      <c r="O89" s="307"/>
      <c r="P89" s="307"/>
      <c r="Q89" s="307"/>
      <c r="R89" s="307"/>
      <c r="S89" s="307"/>
      <c r="T89" s="307"/>
      <c r="U89" s="307"/>
      <c r="V89" s="307"/>
      <c r="W89" s="307"/>
      <c r="X89" s="307"/>
      <c r="Y89" s="307"/>
      <c r="Z89" s="307"/>
      <c r="AA89" s="307"/>
      <c r="AB89" s="307"/>
      <c r="AC89" s="307"/>
      <c r="AD89" s="307"/>
      <c r="AE89" s="307"/>
      <c r="AF89" s="307"/>
      <c r="AG89" s="307"/>
      <c r="AH89" s="307"/>
      <c r="AI89" s="307"/>
      <c r="AJ89" s="307"/>
      <c r="AK89" s="307"/>
      <c r="AL89" s="307"/>
      <c r="AM89" s="307"/>
      <c r="AN89" s="307"/>
      <c r="AO89" s="307"/>
      <c r="AP89" s="307"/>
      <c r="AQ89" s="307"/>
      <c r="AR89" s="307"/>
      <c r="AS89" s="307"/>
      <c r="AT89" s="307"/>
      <c r="AU89" s="307"/>
      <c r="AV89" s="307"/>
      <c r="AW89" s="307"/>
      <c r="AX89" s="307"/>
      <c r="AY89" s="307"/>
      <c r="AZ89" s="307"/>
      <c r="BA89" s="307"/>
      <c r="BB89" s="307"/>
      <c r="BC89" s="307"/>
      <c r="BD89" s="307"/>
      <c r="BE89" s="307"/>
      <c r="BF89" s="307"/>
      <c r="BG89" s="307"/>
      <c r="BH89" s="307"/>
      <c r="BI89" s="307"/>
      <c r="BJ89" s="307"/>
      <c r="BK89" s="307"/>
      <c r="BL89" s="307"/>
      <c r="BM89" s="307"/>
      <c r="BN89" s="307"/>
      <c r="BO89" s="307"/>
      <c r="BP89" s="307"/>
      <c r="BQ89" s="307"/>
      <c r="BR89" s="307"/>
      <c r="BS89" s="307"/>
      <c r="BT89" s="307"/>
      <c r="BU89" s="307"/>
      <c r="BV89" s="307"/>
      <c r="BW89" s="307"/>
      <c r="BX89" s="307"/>
      <c r="BY89" s="307"/>
      <c r="BZ89" s="307"/>
      <c r="CA89" s="307"/>
      <c r="CB89" s="307"/>
      <c r="CC89" s="307"/>
      <c r="CD89" s="307"/>
      <c r="CE89" s="307"/>
      <c r="CF89" s="307"/>
      <c r="CG89" s="307"/>
      <c r="CH89" s="307"/>
      <c r="CI89" s="307"/>
      <c r="CJ89" s="307"/>
      <c r="CK89" s="307"/>
      <c r="CL89" s="307"/>
      <c r="CM89" s="307"/>
      <c r="CN89" s="307"/>
      <c r="CO89" s="307"/>
      <c r="CP89" s="307"/>
      <c r="CQ89" s="307"/>
      <c r="CR89" s="307"/>
      <c r="CS89" s="307"/>
      <c r="CT89" s="307"/>
      <c r="CU89" s="307"/>
      <c r="CV89" s="307"/>
      <c r="CW89" s="307"/>
      <c r="CX89" s="307"/>
      <c r="CY89" s="307"/>
      <c r="CZ89" s="307"/>
      <c r="DA89" s="307"/>
      <c r="DB89" s="307"/>
      <c r="DC89" s="307"/>
      <c r="DD89" s="307"/>
      <c r="DE89" s="307"/>
      <c r="DF89" s="307"/>
      <c r="DG89" s="307"/>
      <c r="DH89" s="307"/>
      <c r="DI89" s="307"/>
      <c r="DJ89" s="307"/>
      <c r="DK89" s="307"/>
      <c r="DL89" s="307"/>
      <c r="DM89" s="307"/>
      <c r="DN89" s="307"/>
      <c r="DO89" s="307"/>
      <c r="DP89" s="307"/>
      <c r="DQ89" s="307"/>
      <c r="DR89" s="307"/>
      <c r="DS89" s="307"/>
      <c r="DT89" s="307"/>
      <c r="DU89" s="307"/>
      <c r="DV89" s="307"/>
      <c r="DW89" s="307"/>
      <c r="DX89" s="307"/>
      <c r="DY89" s="307"/>
      <c r="DZ89" s="307"/>
      <c r="EA89" s="307"/>
      <c r="EB89" s="307"/>
      <c r="EC89" s="307"/>
      <c r="ED89" s="307"/>
      <c r="EE89" s="307"/>
      <c r="EF89" s="307"/>
      <c r="EG89" s="307"/>
      <c r="EH89" s="307"/>
      <c r="EI89" s="307"/>
      <c r="EJ89" s="307"/>
      <c r="EK89" s="307"/>
      <c r="EL89" s="307"/>
      <c r="EM89" s="307"/>
      <c r="EN89" s="307"/>
      <c r="EO89" s="307"/>
      <c r="EP89" s="307"/>
      <c r="EQ89" s="307"/>
      <c r="ER89" s="307"/>
      <c r="ES89" s="307"/>
      <c r="ET89" s="307"/>
    </row>
    <row r="90" spans="1:150" ht="23.25">
      <c r="A90" s="259" t="s">
        <v>295</v>
      </c>
      <c r="B90" s="245" t="s">
        <v>256</v>
      </c>
      <c r="C90" s="305"/>
      <c r="D90" s="305"/>
      <c r="E90" s="305"/>
      <c r="F90" s="305"/>
      <c r="G90" s="307"/>
      <c r="H90" s="307"/>
      <c r="I90" s="307"/>
      <c r="J90" s="307"/>
      <c r="K90" s="307"/>
      <c r="L90" s="307"/>
      <c r="M90" s="307"/>
      <c r="N90" s="307"/>
      <c r="O90" s="307"/>
      <c r="P90" s="307"/>
      <c r="Q90" s="307"/>
      <c r="R90" s="307"/>
      <c r="S90" s="307"/>
      <c r="T90" s="307"/>
      <c r="U90" s="307"/>
      <c r="V90" s="307"/>
      <c r="W90" s="307"/>
      <c r="X90" s="307"/>
      <c r="Y90" s="307"/>
      <c r="Z90" s="307"/>
      <c r="AA90" s="307"/>
      <c r="AB90" s="307"/>
      <c r="AC90" s="307"/>
      <c r="AD90" s="307"/>
      <c r="AE90" s="307"/>
      <c r="AF90" s="307"/>
      <c r="AG90" s="307"/>
      <c r="AH90" s="307"/>
      <c r="AI90" s="307"/>
      <c r="AJ90" s="307"/>
      <c r="AK90" s="307"/>
      <c r="AL90" s="307"/>
      <c r="AM90" s="307"/>
      <c r="AN90" s="307"/>
      <c r="AO90" s="307"/>
      <c r="AP90" s="307"/>
      <c r="AQ90" s="307"/>
      <c r="AR90" s="307"/>
      <c r="AS90" s="307"/>
      <c r="AT90" s="307"/>
      <c r="AU90" s="307"/>
      <c r="AV90" s="307"/>
      <c r="AW90" s="307"/>
      <c r="AX90" s="307"/>
      <c r="AY90" s="307"/>
      <c r="AZ90" s="307"/>
      <c r="BA90" s="307"/>
      <c r="BB90" s="307"/>
      <c r="BC90" s="307"/>
      <c r="BD90" s="307"/>
      <c r="BE90" s="307"/>
      <c r="BF90" s="307"/>
      <c r="BG90" s="307"/>
      <c r="BH90" s="307"/>
      <c r="BI90" s="307"/>
      <c r="BJ90" s="307"/>
      <c r="BK90" s="307"/>
      <c r="BL90" s="307"/>
      <c r="BM90" s="307"/>
      <c r="BN90" s="307"/>
      <c r="BO90" s="307"/>
      <c r="BP90" s="307"/>
      <c r="BQ90" s="307"/>
      <c r="BR90" s="307"/>
      <c r="BS90" s="307"/>
      <c r="BT90" s="307"/>
      <c r="BU90" s="307"/>
      <c r="BV90" s="307"/>
      <c r="BW90" s="307"/>
      <c r="BX90" s="307"/>
      <c r="BY90" s="307"/>
      <c r="BZ90" s="307"/>
      <c r="CA90" s="307"/>
      <c r="CB90" s="307"/>
      <c r="CC90" s="307"/>
      <c r="CD90" s="307"/>
      <c r="CE90" s="307"/>
      <c r="CF90" s="307"/>
      <c r="CG90" s="307"/>
      <c r="CH90" s="307"/>
      <c r="CI90" s="307"/>
      <c r="CJ90" s="307"/>
      <c r="CK90" s="307"/>
      <c r="CL90" s="307"/>
      <c r="CM90" s="307"/>
      <c r="CN90" s="307"/>
      <c r="CO90" s="307"/>
      <c r="CP90" s="307"/>
      <c r="CQ90" s="307"/>
      <c r="CR90" s="307"/>
      <c r="CS90" s="307"/>
      <c r="CT90" s="307"/>
      <c r="CU90" s="307"/>
      <c r="CV90" s="307"/>
      <c r="CW90" s="307"/>
      <c r="CX90" s="307"/>
      <c r="CY90" s="307"/>
      <c r="CZ90" s="307"/>
      <c r="DA90" s="307"/>
      <c r="DB90" s="307"/>
      <c r="DC90" s="307"/>
      <c r="DD90" s="307"/>
      <c r="DE90" s="307"/>
      <c r="DF90" s="307"/>
      <c r="DG90" s="307"/>
      <c r="DH90" s="307"/>
      <c r="DI90" s="307"/>
      <c r="DJ90" s="307"/>
      <c r="DK90" s="307"/>
      <c r="DL90" s="307"/>
      <c r="DM90" s="307"/>
      <c r="DN90" s="307"/>
      <c r="DO90" s="307"/>
      <c r="DP90" s="307"/>
      <c r="DQ90" s="307"/>
      <c r="DR90" s="307"/>
      <c r="DS90" s="307"/>
      <c r="DT90" s="307"/>
      <c r="DU90" s="307"/>
      <c r="DV90" s="307"/>
      <c r="DW90" s="307"/>
      <c r="DX90" s="307"/>
      <c r="DY90" s="307"/>
      <c r="DZ90" s="307"/>
      <c r="EA90" s="307"/>
      <c r="EB90" s="307"/>
      <c r="EC90" s="307"/>
      <c r="ED90" s="307"/>
      <c r="EE90" s="307"/>
      <c r="EF90" s="307"/>
      <c r="EG90" s="307"/>
      <c r="EH90" s="307"/>
      <c r="EI90" s="307"/>
      <c r="EJ90" s="307"/>
      <c r="EK90" s="307"/>
      <c r="EL90" s="307"/>
      <c r="EM90" s="307"/>
      <c r="EN90" s="307"/>
      <c r="EO90" s="307"/>
      <c r="EP90" s="307"/>
      <c r="EQ90" s="307"/>
      <c r="ER90" s="307"/>
      <c r="ES90" s="307"/>
      <c r="ET90" s="307"/>
    </row>
    <row r="91" spans="1:150">
      <c r="A91" s="259" t="s">
        <v>263</v>
      </c>
      <c r="B91" s="11" t="s">
        <v>257</v>
      </c>
      <c r="C91" s="305"/>
      <c r="D91" s="305"/>
      <c r="E91" s="305"/>
      <c r="F91" s="305"/>
      <c r="G91" s="307"/>
      <c r="H91" s="307"/>
      <c r="I91" s="307"/>
      <c r="J91" s="307"/>
      <c r="K91" s="307"/>
      <c r="L91" s="307"/>
      <c r="M91" s="307"/>
      <c r="N91" s="307"/>
      <c r="O91" s="307"/>
      <c r="P91" s="307"/>
      <c r="Q91" s="307"/>
      <c r="R91" s="307"/>
      <c r="S91" s="307"/>
      <c r="T91" s="307"/>
      <c r="U91" s="307"/>
      <c r="V91" s="307"/>
      <c r="W91" s="307"/>
      <c r="X91" s="307"/>
      <c r="Y91" s="307"/>
      <c r="Z91" s="307"/>
      <c r="AA91" s="307"/>
      <c r="AB91" s="307"/>
      <c r="AC91" s="307"/>
      <c r="AD91" s="307"/>
      <c r="AE91" s="307"/>
      <c r="AF91" s="307"/>
      <c r="AG91" s="307"/>
      <c r="AH91" s="307"/>
      <c r="AI91" s="307"/>
      <c r="AJ91" s="307"/>
      <c r="AK91" s="307"/>
      <c r="AL91" s="307"/>
      <c r="AM91" s="307"/>
      <c r="AN91" s="307"/>
      <c r="AO91" s="307"/>
      <c r="AP91" s="307"/>
      <c r="AQ91" s="307"/>
      <c r="AR91" s="307"/>
      <c r="AS91" s="307"/>
      <c r="AT91" s="307"/>
      <c r="AU91" s="307"/>
      <c r="AV91" s="307"/>
      <c r="AW91" s="307"/>
      <c r="AX91" s="307"/>
      <c r="AY91" s="307"/>
      <c r="AZ91" s="307"/>
      <c r="BA91" s="307"/>
      <c r="BB91" s="307"/>
      <c r="BC91" s="307"/>
      <c r="BD91" s="307"/>
      <c r="BE91" s="307"/>
      <c r="BF91" s="307"/>
      <c r="BG91" s="307"/>
      <c r="BH91" s="307"/>
      <c r="BI91" s="307"/>
      <c r="BJ91" s="307"/>
      <c r="BK91" s="307"/>
      <c r="BL91" s="307"/>
      <c r="BM91" s="307"/>
      <c r="BN91" s="307"/>
      <c r="BO91" s="307"/>
      <c r="BP91" s="307"/>
      <c r="BQ91" s="307"/>
      <c r="BR91" s="307"/>
      <c r="BS91" s="307"/>
      <c r="BT91" s="307"/>
      <c r="BU91" s="307"/>
      <c r="BV91" s="307"/>
      <c r="BW91" s="307"/>
      <c r="BX91" s="307"/>
      <c r="BY91" s="307"/>
      <c r="BZ91" s="307"/>
      <c r="CA91" s="307"/>
      <c r="CB91" s="307"/>
      <c r="CC91" s="307"/>
      <c r="CD91" s="307"/>
      <c r="CE91" s="307"/>
      <c r="CF91" s="307"/>
      <c r="CG91" s="307"/>
      <c r="CH91" s="307"/>
      <c r="CI91" s="307"/>
      <c r="CJ91" s="307"/>
      <c r="CK91" s="307"/>
      <c r="CL91" s="307"/>
      <c r="CM91" s="307"/>
      <c r="CN91" s="307"/>
      <c r="CO91" s="307"/>
      <c r="CP91" s="307"/>
      <c r="CQ91" s="307"/>
      <c r="CR91" s="307"/>
      <c r="CS91" s="307"/>
      <c r="CT91" s="307"/>
      <c r="CU91" s="307"/>
      <c r="CV91" s="307"/>
      <c r="CW91" s="307"/>
      <c r="CX91" s="307"/>
      <c r="CY91" s="307"/>
      <c r="CZ91" s="307"/>
      <c r="DA91" s="307"/>
      <c r="DB91" s="307"/>
      <c r="DC91" s="307"/>
      <c r="DD91" s="307"/>
      <c r="DE91" s="307"/>
      <c r="DF91" s="307"/>
      <c r="DG91" s="307"/>
      <c r="DH91" s="307"/>
      <c r="DI91" s="307"/>
      <c r="DJ91" s="307"/>
      <c r="DK91" s="307"/>
      <c r="DL91" s="307"/>
      <c r="DM91" s="307"/>
      <c r="DN91" s="307"/>
      <c r="DO91" s="307"/>
      <c r="DP91" s="307"/>
      <c r="DQ91" s="307"/>
      <c r="DR91" s="307"/>
      <c r="DS91" s="307"/>
      <c r="DT91" s="307"/>
      <c r="DU91" s="307"/>
      <c r="DV91" s="307"/>
      <c r="DW91" s="307"/>
      <c r="DX91" s="307"/>
      <c r="DY91" s="307"/>
      <c r="DZ91" s="307"/>
      <c r="EA91" s="307"/>
      <c r="EB91" s="307"/>
      <c r="EC91" s="307"/>
      <c r="ED91" s="307"/>
      <c r="EE91" s="307"/>
      <c r="EF91" s="307"/>
      <c r="EG91" s="307"/>
      <c r="EH91" s="307"/>
      <c r="EI91" s="307"/>
      <c r="EJ91" s="307"/>
      <c r="EK91" s="307"/>
      <c r="EL91" s="307"/>
      <c r="EM91" s="307"/>
      <c r="EN91" s="307"/>
      <c r="EO91" s="307"/>
      <c r="EP91" s="307"/>
      <c r="EQ91" s="307"/>
      <c r="ER91" s="307"/>
      <c r="ES91" s="307"/>
      <c r="ET91" s="307"/>
    </row>
    <row r="92" spans="1:150">
      <c r="A92" s="259" t="s">
        <v>296</v>
      </c>
      <c r="B92" s="11" t="s">
        <v>260</v>
      </c>
      <c r="C92" s="305"/>
      <c r="D92" s="305"/>
      <c r="E92" s="305"/>
      <c r="F92" s="305"/>
      <c r="G92" s="307"/>
      <c r="H92" s="307"/>
      <c r="I92" s="307"/>
      <c r="J92" s="307"/>
      <c r="K92" s="307"/>
      <c r="L92" s="307"/>
      <c r="M92" s="307"/>
      <c r="N92" s="307"/>
      <c r="O92" s="307"/>
      <c r="P92" s="307"/>
      <c r="Q92" s="307"/>
      <c r="R92" s="307"/>
      <c r="S92" s="307"/>
      <c r="T92" s="307"/>
      <c r="U92" s="307"/>
      <c r="V92" s="307"/>
      <c r="W92" s="307"/>
      <c r="X92" s="307"/>
      <c r="Y92" s="307"/>
      <c r="Z92" s="307"/>
      <c r="AA92" s="307"/>
      <c r="AB92" s="307"/>
      <c r="AC92" s="307"/>
      <c r="AD92" s="307"/>
      <c r="AE92" s="307"/>
      <c r="AF92" s="307"/>
      <c r="AG92" s="307"/>
      <c r="AH92" s="307"/>
      <c r="AI92" s="307"/>
      <c r="AJ92" s="307"/>
      <c r="AK92" s="307"/>
      <c r="AL92" s="307"/>
      <c r="AM92" s="307"/>
      <c r="AN92" s="307"/>
      <c r="AO92" s="307"/>
      <c r="AP92" s="307"/>
      <c r="AQ92" s="307"/>
      <c r="AR92" s="307"/>
      <c r="AS92" s="307"/>
      <c r="AT92" s="307"/>
      <c r="AU92" s="307"/>
      <c r="AV92" s="307"/>
      <c r="AW92" s="307"/>
      <c r="AX92" s="307"/>
      <c r="AY92" s="307"/>
      <c r="AZ92" s="307"/>
      <c r="BA92" s="307"/>
      <c r="BB92" s="307"/>
      <c r="BC92" s="307"/>
      <c r="BD92" s="307"/>
      <c r="BE92" s="307"/>
      <c r="BF92" s="307"/>
      <c r="BG92" s="307"/>
      <c r="BH92" s="307"/>
      <c r="BI92" s="307"/>
      <c r="BJ92" s="307"/>
      <c r="BK92" s="307"/>
      <c r="BL92" s="307"/>
      <c r="BM92" s="307"/>
      <c r="BN92" s="307"/>
      <c r="BO92" s="307"/>
      <c r="BP92" s="307"/>
      <c r="BQ92" s="307"/>
      <c r="BR92" s="307"/>
      <c r="BS92" s="307"/>
      <c r="BT92" s="307"/>
      <c r="BU92" s="307"/>
      <c r="BV92" s="307"/>
      <c r="BW92" s="307"/>
      <c r="BX92" s="307"/>
      <c r="BY92" s="307"/>
      <c r="BZ92" s="307"/>
      <c r="CA92" s="307"/>
      <c r="CB92" s="307"/>
      <c r="CC92" s="307"/>
      <c r="CD92" s="307"/>
      <c r="CE92" s="307"/>
      <c r="CF92" s="307"/>
      <c r="CG92" s="307"/>
      <c r="CH92" s="307"/>
      <c r="CI92" s="307"/>
      <c r="CJ92" s="307"/>
      <c r="CK92" s="307"/>
      <c r="CL92" s="307"/>
      <c r="CM92" s="307"/>
      <c r="CN92" s="307"/>
      <c r="CO92" s="307"/>
      <c r="CP92" s="307"/>
      <c r="CQ92" s="307"/>
      <c r="CR92" s="307"/>
      <c r="CS92" s="307"/>
      <c r="CT92" s="307"/>
      <c r="CU92" s="307"/>
      <c r="CV92" s="307"/>
      <c r="CW92" s="307"/>
      <c r="CX92" s="307"/>
      <c r="CY92" s="307"/>
      <c r="CZ92" s="307"/>
      <c r="DA92" s="307"/>
      <c r="DB92" s="307"/>
      <c r="DC92" s="307"/>
      <c r="DD92" s="307"/>
      <c r="DE92" s="307"/>
      <c r="DF92" s="307"/>
      <c r="DG92" s="307"/>
      <c r="DH92" s="307"/>
      <c r="DI92" s="307"/>
      <c r="DJ92" s="307"/>
      <c r="DK92" s="307"/>
      <c r="DL92" s="307"/>
      <c r="DM92" s="307"/>
      <c r="DN92" s="307"/>
      <c r="DO92" s="307"/>
      <c r="DP92" s="307"/>
      <c r="DQ92" s="307"/>
      <c r="DR92" s="307"/>
      <c r="DS92" s="307"/>
      <c r="DT92" s="307"/>
      <c r="DU92" s="307"/>
      <c r="DV92" s="307"/>
      <c r="DW92" s="307"/>
      <c r="DX92" s="307"/>
      <c r="DY92" s="307"/>
      <c r="DZ92" s="307"/>
      <c r="EA92" s="307"/>
      <c r="EB92" s="307"/>
      <c r="EC92" s="307"/>
      <c r="ED92" s="307"/>
      <c r="EE92" s="307"/>
      <c r="EF92" s="307"/>
      <c r="EG92" s="307"/>
      <c r="EH92" s="307"/>
      <c r="EI92" s="307"/>
      <c r="EJ92" s="307"/>
      <c r="EK92" s="307"/>
      <c r="EL92" s="307"/>
      <c r="EM92" s="307"/>
      <c r="EN92" s="307"/>
      <c r="EO92" s="307"/>
      <c r="EP92" s="307"/>
      <c r="EQ92" s="307"/>
      <c r="ER92" s="307"/>
      <c r="ES92" s="307"/>
      <c r="ET92" s="307"/>
    </row>
    <row r="93" spans="1:150">
      <c r="A93" s="259" t="s">
        <v>288</v>
      </c>
      <c r="B93" s="11" t="s">
        <v>264</v>
      </c>
      <c r="C93" s="305"/>
      <c r="D93" s="305"/>
      <c r="E93" s="305"/>
      <c r="F93" s="305"/>
      <c r="G93" s="307"/>
      <c r="H93" s="307"/>
      <c r="I93" s="307"/>
      <c r="J93" s="307"/>
      <c r="K93" s="307"/>
      <c r="L93" s="307"/>
      <c r="M93" s="307"/>
      <c r="N93" s="307"/>
      <c r="O93" s="307"/>
      <c r="P93" s="307"/>
      <c r="Q93" s="307"/>
      <c r="R93" s="307"/>
      <c r="S93" s="307"/>
      <c r="T93" s="307"/>
      <c r="U93" s="307"/>
      <c r="V93" s="307"/>
      <c r="W93" s="307"/>
      <c r="X93" s="307"/>
      <c r="Y93" s="307"/>
      <c r="Z93" s="307"/>
      <c r="AA93" s="307"/>
      <c r="AB93" s="307"/>
      <c r="AC93" s="307"/>
      <c r="AD93" s="307"/>
      <c r="AE93" s="307"/>
      <c r="AF93" s="307"/>
      <c r="AG93" s="307"/>
      <c r="AH93" s="307"/>
      <c r="AI93" s="307"/>
      <c r="AJ93" s="307"/>
      <c r="AK93" s="307"/>
      <c r="AL93" s="307"/>
      <c r="AM93" s="307"/>
      <c r="AN93" s="307"/>
      <c r="AO93" s="307"/>
      <c r="AP93" s="307"/>
      <c r="AQ93" s="307"/>
      <c r="AR93" s="307"/>
      <c r="AS93" s="307"/>
      <c r="AT93" s="307"/>
      <c r="AU93" s="307"/>
      <c r="AV93" s="307"/>
      <c r="AW93" s="307"/>
      <c r="AX93" s="307"/>
      <c r="AY93" s="307"/>
      <c r="AZ93" s="307"/>
      <c r="BA93" s="307"/>
      <c r="BB93" s="307"/>
      <c r="BC93" s="307"/>
      <c r="BD93" s="307"/>
      <c r="BE93" s="307"/>
      <c r="BF93" s="307"/>
      <c r="BG93" s="307"/>
      <c r="BH93" s="307"/>
      <c r="BI93" s="307"/>
      <c r="BJ93" s="307"/>
      <c r="BK93" s="307"/>
      <c r="BL93" s="307"/>
      <c r="BM93" s="307"/>
      <c r="BN93" s="307"/>
      <c r="BO93" s="307"/>
      <c r="BP93" s="307"/>
      <c r="BQ93" s="307"/>
      <c r="BR93" s="307"/>
      <c r="BS93" s="307"/>
      <c r="BT93" s="307"/>
      <c r="BU93" s="307"/>
      <c r="BV93" s="307"/>
      <c r="BW93" s="307"/>
      <c r="BX93" s="307"/>
      <c r="BY93" s="307"/>
      <c r="BZ93" s="307"/>
      <c r="CA93" s="307"/>
      <c r="CB93" s="307"/>
      <c r="CC93" s="307"/>
      <c r="CD93" s="307"/>
      <c r="CE93" s="307"/>
      <c r="CF93" s="307"/>
      <c r="CG93" s="307"/>
      <c r="CH93" s="307"/>
      <c r="CI93" s="307"/>
      <c r="CJ93" s="307"/>
      <c r="CK93" s="307"/>
      <c r="CL93" s="307"/>
      <c r="CM93" s="307"/>
      <c r="CN93" s="307"/>
      <c r="CO93" s="307"/>
      <c r="CP93" s="307"/>
      <c r="CQ93" s="307"/>
      <c r="CR93" s="307"/>
      <c r="CS93" s="307"/>
      <c r="CT93" s="307"/>
      <c r="CU93" s="307"/>
      <c r="CV93" s="307"/>
      <c r="CW93" s="307"/>
      <c r="CX93" s="307"/>
      <c r="CY93" s="307"/>
      <c r="CZ93" s="307"/>
      <c r="DA93" s="307"/>
      <c r="DB93" s="307"/>
      <c r="DC93" s="307"/>
      <c r="DD93" s="307"/>
      <c r="DE93" s="307"/>
      <c r="DF93" s="307"/>
      <c r="DG93" s="307"/>
      <c r="DH93" s="307"/>
      <c r="DI93" s="307"/>
      <c r="DJ93" s="307"/>
      <c r="DK93" s="307"/>
      <c r="DL93" s="307"/>
      <c r="DM93" s="307"/>
      <c r="DN93" s="307"/>
      <c r="DO93" s="307"/>
      <c r="DP93" s="307"/>
      <c r="DQ93" s="307"/>
      <c r="DR93" s="307"/>
      <c r="DS93" s="307"/>
      <c r="DT93" s="307"/>
      <c r="DU93" s="307"/>
      <c r="DV93" s="307"/>
      <c r="DW93" s="307"/>
      <c r="DX93" s="307"/>
      <c r="DY93" s="307"/>
      <c r="DZ93" s="307"/>
      <c r="EA93" s="307"/>
      <c r="EB93" s="307"/>
      <c r="EC93" s="307"/>
      <c r="ED93" s="307"/>
      <c r="EE93" s="307"/>
      <c r="EF93" s="307"/>
      <c r="EG93" s="307"/>
      <c r="EH93" s="307"/>
      <c r="EI93" s="307"/>
      <c r="EJ93" s="307"/>
      <c r="EK93" s="307"/>
      <c r="EL93" s="307"/>
      <c r="EM93" s="307"/>
      <c r="EN93" s="307"/>
      <c r="EO93" s="307"/>
      <c r="EP93" s="307"/>
      <c r="EQ93" s="307"/>
      <c r="ER93" s="307"/>
      <c r="ES93" s="307"/>
      <c r="ET93" s="307"/>
    </row>
    <row r="94" spans="1:150">
      <c r="A94" s="259" t="s">
        <v>294</v>
      </c>
      <c r="B94" s="245" t="s">
        <v>254</v>
      </c>
      <c r="C94" s="306"/>
      <c r="D94" s="306"/>
      <c r="E94" s="306"/>
      <c r="F94" s="306"/>
      <c r="G94" s="307"/>
      <c r="H94" s="307"/>
      <c r="I94" s="307"/>
      <c r="J94" s="307"/>
      <c r="K94" s="307"/>
      <c r="L94" s="307"/>
      <c r="M94" s="307"/>
      <c r="N94" s="307"/>
      <c r="O94" s="307"/>
      <c r="P94" s="307"/>
      <c r="Q94" s="307"/>
      <c r="R94" s="307"/>
      <c r="S94" s="307"/>
      <c r="T94" s="307"/>
      <c r="U94" s="307"/>
      <c r="V94" s="307"/>
      <c r="W94" s="307"/>
      <c r="X94" s="307"/>
      <c r="Y94" s="307"/>
      <c r="Z94" s="307"/>
      <c r="AA94" s="307"/>
      <c r="AB94" s="307"/>
      <c r="AC94" s="307"/>
      <c r="AD94" s="307"/>
      <c r="AE94" s="307"/>
      <c r="AF94" s="307"/>
      <c r="AG94" s="307"/>
      <c r="AH94" s="307"/>
      <c r="AI94" s="307"/>
      <c r="AJ94" s="307"/>
      <c r="AK94" s="307"/>
      <c r="AL94" s="307"/>
      <c r="AM94" s="307"/>
      <c r="AN94" s="307"/>
      <c r="AO94" s="307"/>
      <c r="AP94" s="307"/>
      <c r="AQ94" s="307"/>
      <c r="AR94" s="307"/>
      <c r="AS94" s="307"/>
      <c r="AT94" s="307"/>
      <c r="AU94" s="307"/>
      <c r="AV94" s="307"/>
      <c r="AW94" s="307"/>
      <c r="AX94" s="307"/>
      <c r="AY94" s="307"/>
      <c r="AZ94" s="307"/>
      <c r="BA94" s="307"/>
      <c r="BB94" s="307"/>
      <c r="BC94" s="307"/>
      <c r="BD94" s="307"/>
      <c r="BE94" s="307"/>
      <c r="BF94" s="307"/>
      <c r="BG94" s="307"/>
      <c r="BH94" s="307"/>
      <c r="BI94" s="307"/>
      <c r="BJ94" s="307"/>
      <c r="BK94" s="307"/>
      <c r="BL94" s="307"/>
      <c r="BM94" s="307"/>
      <c r="BN94" s="307"/>
      <c r="BO94" s="307"/>
      <c r="BP94" s="307"/>
      <c r="BQ94" s="307"/>
      <c r="BR94" s="307"/>
      <c r="BS94" s="307"/>
      <c r="BT94" s="307"/>
      <c r="BU94" s="307"/>
      <c r="BV94" s="307"/>
      <c r="BW94" s="307"/>
      <c r="BX94" s="307"/>
      <c r="BY94" s="307"/>
      <c r="BZ94" s="307"/>
      <c r="CA94" s="307"/>
      <c r="CB94" s="307"/>
      <c r="CC94" s="307"/>
      <c r="CD94" s="307"/>
      <c r="CE94" s="307"/>
      <c r="CF94" s="307"/>
      <c r="CG94" s="307"/>
      <c r="CH94" s="307"/>
      <c r="CI94" s="307"/>
      <c r="CJ94" s="307"/>
      <c r="CK94" s="307"/>
      <c r="CL94" s="307"/>
      <c r="CM94" s="307"/>
      <c r="CN94" s="307"/>
      <c r="CO94" s="307"/>
      <c r="CP94" s="307"/>
      <c r="CQ94" s="307"/>
      <c r="CR94" s="307"/>
      <c r="CS94" s="307"/>
      <c r="CT94" s="307"/>
      <c r="CU94" s="307"/>
      <c r="CV94" s="307"/>
      <c r="CW94" s="307"/>
      <c r="CX94" s="307"/>
      <c r="CY94" s="307"/>
      <c r="CZ94" s="307"/>
      <c r="DA94" s="307"/>
      <c r="DB94" s="307"/>
      <c r="DC94" s="307"/>
      <c r="DD94" s="307"/>
      <c r="DE94" s="307"/>
      <c r="DF94" s="307"/>
      <c r="DG94" s="307"/>
      <c r="DH94" s="307"/>
      <c r="DI94" s="307"/>
      <c r="DJ94" s="307"/>
      <c r="DK94" s="307"/>
      <c r="DL94" s="307"/>
      <c r="DM94" s="307"/>
      <c r="DN94" s="307"/>
      <c r="DO94" s="307"/>
      <c r="DP94" s="307"/>
      <c r="DQ94" s="307"/>
      <c r="DR94" s="307"/>
      <c r="DS94" s="307"/>
      <c r="DT94" s="307"/>
      <c r="DU94" s="307"/>
      <c r="DV94" s="307"/>
      <c r="DW94" s="307"/>
      <c r="DX94" s="307"/>
      <c r="DY94" s="307"/>
      <c r="DZ94" s="307"/>
      <c r="EA94" s="307"/>
      <c r="EB94" s="307"/>
      <c r="EC94" s="307"/>
      <c r="ED94" s="307"/>
      <c r="EE94" s="307"/>
      <c r="EF94" s="307"/>
      <c r="EG94" s="307"/>
      <c r="EH94" s="307"/>
      <c r="EI94" s="307"/>
      <c r="EJ94" s="307"/>
      <c r="EK94" s="307"/>
      <c r="EL94" s="307"/>
      <c r="EM94" s="307"/>
      <c r="EN94" s="307"/>
      <c r="EO94" s="307"/>
      <c r="EP94" s="307"/>
      <c r="EQ94" s="307"/>
      <c r="ER94" s="307"/>
      <c r="ES94" s="307"/>
      <c r="ET94" s="307"/>
    </row>
    <row r="95" spans="1:150">
      <c r="A95" s="246">
        <v>3</v>
      </c>
      <c r="B95" s="247" t="s">
        <v>6</v>
      </c>
      <c r="C95" s="250">
        <f>C96+C97</f>
        <v>20000</v>
      </c>
      <c r="D95" s="250">
        <f>D96+D97</f>
        <v>42000</v>
      </c>
      <c r="E95" s="250">
        <f>E96+E97</f>
        <v>46200.000000000007</v>
      </c>
      <c r="F95" s="250">
        <f>F96+F97</f>
        <v>50820.000000000015</v>
      </c>
      <c r="G95" s="307"/>
      <c r="H95" s="307"/>
      <c r="I95" s="307"/>
      <c r="J95" s="307"/>
      <c r="K95" s="307"/>
      <c r="L95" s="307"/>
      <c r="M95" s="307"/>
      <c r="N95" s="307"/>
      <c r="O95" s="307"/>
      <c r="P95" s="307"/>
      <c r="Q95" s="307"/>
      <c r="R95" s="307"/>
      <c r="S95" s="307"/>
      <c r="T95" s="307"/>
      <c r="U95" s="307"/>
      <c r="V95" s="307"/>
      <c r="W95" s="307"/>
      <c r="X95" s="307"/>
      <c r="Y95" s="307"/>
      <c r="Z95" s="307"/>
      <c r="AA95" s="307"/>
      <c r="AB95" s="307"/>
      <c r="AC95" s="307"/>
      <c r="AD95" s="307"/>
      <c r="AE95" s="307"/>
      <c r="AF95" s="307"/>
      <c r="AG95" s="307"/>
      <c r="AH95" s="307"/>
      <c r="AI95" s="307"/>
      <c r="AJ95" s="307"/>
      <c r="AK95" s="307"/>
      <c r="AL95" s="307"/>
      <c r="AM95" s="307"/>
      <c r="AN95" s="307"/>
      <c r="AO95" s="307"/>
      <c r="AP95" s="307"/>
      <c r="AQ95" s="307"/>
      <c r="AR95" s="307"/>
      <c r="AS95" s="307"/>
      <c r="AT95" s="307"/>
      <c r="AU95" s="307"/>
      <c r="AV95" s="307"/>
      <c r="AW95" s="307"/>
      <c r="AX95" s="307"/>
      <c r="AY95" s="307"/>
      <c r="AZ95" s="307"/>
      <c r="BA95" s="307"/>
      <c r="BB95" s="307"/>
      <c r="BC95" s="307"/>
      <c r="BD95" s="307"/>
      <c r="BE95" s="307"/>
      <c r="BF95" s="307"/>
      <c r="BG95" s="307"/>
      <c r="BH95" s="307"/>
      <c r="BI95" s="307"/>
      <c r="BJ95" s="307"/>
      <c r="BK95" s="307"/>
      <c r="BL95" s="307"/>
      <c r="BM95" s="307"/>
      <c r="BN95" s="307"/>
      <c r="BO95" s="307"/>
      <c r="BP95" s="307"/>
      <c r="BQ95" s="307"/>
      <c r="BR95" s="307"/>
      <c r="BS95" s="307"/>
      <c r="BT95" s="307"/>
      <c r="BU95" s="307"/>
      <c r="BV95" s="307"/>
      <c r="BW95" s="307"/>
      <c r="BX95" s="307"/>
      <c r="BY95" s="307"/>
      <c r="BZ95" s="307"/>
      <c r="CA95" s="307"/>
      <c r="CB95" s="307"/>
      <c r="CC95" s="307"/>
      <c r="CD95" s="307"/>
      <c r="CE95" s="307"/>
      <c r="CF95" s="307"/>
      <c r="CG95" s="307"/>
      <c r="CH95" s="307"/>
      <c r="CI95" s="307"/>
      <c r="CJ95" s="307"/>
      <c r="CK95" s="307"/>
      <c r="CL95" s="307"/>
      <c r="CM95" s="307"/>
      <c r="CN95" s="307"/>
      <c r="CO95" s="307"/>
      <c r="CP95" s="307"/>
      <c r="CQ95" s="307"/>
      <c r="CR95" s="307"/>
      <c r="CS95" s="307"/>
      <c r="CT95" s="307"/>
      <c r="CU95" s="307"/>
      <c r="CV95" s="307"/>
      <c r="CW95" s="307"/>
      <c r="CX95" s="307"/>
      <c r="CY95" s="307"/>
      <c r="CZ95" s="307"/>
      <c r="DA95" s="307"/>
      <c r="DB95" s="307"/>
      <c r="DC95" s="307"/>
      <c r="DD95" s="307"/>
      <c r="DE95" s="307"/>
      <c r="DF95" s="307"/>
      <c r="DG95" s="307"/>
      <c r="DH95" s="307"/>
      <c r="DI95" s="307"/>
      <c r="DJ95" s="307"/>
      <c r="DK95" s="307"/>
      <c r="DL95" s="307"/>
      <c r="DM95" s="307"/>
      <c r="DN95" s="307"/>
      <c r="DO95" s="307"/>
      <c r="DP95" s="307"/>
      <c r="DQ95" s="307"/>
      <c r="DR95" s="307"/>
      <c r="DS95" s="307"/>
      <c r="DT95" s="307"/>
      <c r="DU95" s="307"/>
      <c r="DV95" s="307"/>
      <c r="DW95" s="307"/>
      <c r="DX95" s="307"/>
      <c r="DY95" s="307"/>
      <c r="DZ95" s="307"/>
      <c r="EA95" s="307"/>
      <c r="EB95" s="307"/>
      <c r="EC95" s="307"/>
      <c r="ED95" s="307"/>
      <c r="EE95" s="307"/>
      <c r="EF95" s="307"/>
      <c r="EG95" s="307"/>
      <c r="EH95" s="307"/>
      <c r="EI95" s="307"/>
      <c r="EJ95" s="307"/>
      <c r="EK95" s="307"/>
      <c r="EL95" s="307"/>
      <c r="EM95" s="307"/>
      <c r="EN95" s="307"/>
      <c r="EO95" s="307"/>
      <c r="EP95" s="307"/>
      <c r="EQ95" s="307"/>
      <c r="ER95" s="307"/>
      <c r="ES95" s="307"/>
      <c r="ET95" s="307"/>
    </row>
    <row r="96" spans="1:150">
      <c r="A96" s="340" t="s">
        <v>229</v>
      </c>
      <c r="B96" s="341"/>
      <c r="C96" s="295">
        <f>'Evolución Presupuestaria'!I9</f>
        <v>20000</v>
      </c>
      <c r="D96" s="295">
        <f>C95*1.1</f>
        <v>22000</v>
      </c>
      <c r="E96" s="295">
        <f>D95*1.1</f>
        <v>46200.000000000007</v>
      </c>
      <c r="F96" s="295">
        <f>E95*1.1</f>
        <v>50820.000000000015</v>
      </c>
      <c r="G96" s="307" t="s">
        <v>276</v>
      </c>
      <c r="H96" s="307"/>
      <c r="I96" s="307"/>
      <c r="J96" s="307"/>
      <c r="K96" s="307"/>
      <c r="L96" s="307"/>
      <c r="M96" s="307"/>
      <c r="N96" s="307"/>
      <c r="O96" s="307"/>
      <c r="P96" s="307"/>
      <c r="Q96" s="307"/>
      <c r="R96" s="307"/>
      <c r="S96" s="307"/>
      <c r="T96" s="307"/>
      <c r="U96" s="307"/>
      <c r="V96" s="307"/>
      <c r="W96" s="307"/>
      <c r="X96" s="307"/>
      <c r="Y96" s="307"/>
      <c r="Z96" s="307"/>
      <c r="AA96" s="307"/>
      <c r="AB96" s="307"/>
      <c r="AC96" s="307"/>
      <c r="AD96" s="307"/>
      <c r="AE96" s="307"/>
      <c r="AF96" s="307"/>
      <c r="AG96" s="307"/>
      <c r="AH96" s="307"/>
      <c r="AI96" s="307"/>
      <c r="AJ96" s="307"/>
      <c r="AK96" s="307"/>
      <c r="AL96" s="307"/>
      <c r="AM96" s="307"/>
      <c r="AN96" s="307"/>
      <c r="AO96" s="307"/>
      <c r="AP96" s="307"/>
      <c r="AQ96" s="307"/>
      <c r="AR96" s="307"/>
      <c r="AS96" s="307"/>
      <c r="AT96" s="307"/>
      <c r="AU96" s="307"/>
      <c r="AV96" s="307"/>
      <c r="AW96" s="307"/>
      <c r="AX96" s="307"/>
      <c r="AY96" s="307"/>
      <c r="AZ96" s="307"/>
      <c r="BA96" s="307"/>
      <c r="BB96" s="307"/>
      <c r="BC96" s="307"/>
      <c r="BD96" s="307"/>
      <c r="BE96" s="307"/>
      <c r="BF96" s="307"/>
      <c r="BG96" s="307"/>
      <c r="BH96" s="307"/>
      <c r="BI96" s="307"/>
      <c r="BJ96" s="307"/>
      <c r="BK96" s="307"/>
      <c r="BL96" s="307"/>
      <c r="BM96" s="307"/>
      <c r="BN96" s="307"/>
      <c r="BO96" s="307"/>
      <c r="BP96" s="307"/>
      <c r="BQ96" s="307"/>
      <c r="BR96" s="307"/>
      <c r="BS96" s="307"/>
      <c r="BT96" s="307"/>
      <c r="BU96" s="307"/>
      <c r="BV96" s="307"/>
      <c r="BW96" s="307"/>
      <c r="BX96" s="307"/>
      <c r="BY96" s="307"/>
      <c r="BZ96" s="307"/>
      <c r="CA96" s="307"/>
      <c r="CB96" s="307"/>
      <c r="CC96" s="307"/>
      <c r="CD96" s="307"/>
      <c r="CE96" s="307"/>
      <c r="CF96" s="307"/>
      <c r="CG96" s="307"/>
      <c r="CH96" s="307"/>
      <c r="CI96" s="307"/>
      <c r="CJ96" s="307"/>
      <c r="CK96" s="307"/>
      <c r="CL96" s="307"/>
      <c r="CM96" s="307"/>
      <c r="CN96" s="307"/>
      <c r="CO96" s="307"/>
      <c r="CP96" s="307"/>
      <c r="CQ96" s="307"/>
      <c r="CR96" s="307"/>
      <c r="CS96" s="307"/>
      <c r="CT96" s="307"/>
      <c r="CU96" s="307"/>
      <c r="CV96" s="307"/>
      <c r="CW96" s="307"/>
      <c r="CX96" s="307"/>
      <c r="CY96" s="307"/>
      <c r="CZ96" s="307"/>
      <c r="DA96" s="307"/>
      <c r="DB96" s="307"/>
      <c r="DC96" s="307"/>
      <c r="DD96" s="307"/>
      <c r="DE96" s="307"/>
      <c r="DF96" s="307"/>
      <c r="DG96" s="307"/>
      <c r="DH96" s="307"/>
      <c r="DI96" s="307"/>
      <c r="DJ96" s="307"/>
      <c r="DK96" s="307"/>
      <c r="DL96" s="307"/>
      <c r="DM96" s="307"/>
      <c r="DN96" s="307"/>
      <c r="DO96" s="307"/>
      <c r="DP96" s="307"/>
      <c r="DQ96" s="307"/>
      <c r="DR96" s="307"/>
      <c r="DS96" s="307"/>
      <c r="DT96" s="307"/>
      <c r="DU96" s="307"/>
      <c r="DV96" s="307"/>
      <c r="DW96" s="307"/>
      <c r="DX96" s="307"/>
      <c r="DY96" s="307"/>
      <c r="DZ96" s="307"/>
      <c r="EA96" s="307"/>
      <c r="EB96" s="307"/>
      <c r="EC96" s="307"/>
      <c r="ED96" s="307"/>
      <c r="EE96" s="307"/>
      <c r="EF96" s="307"/>
      <c r="EG96" s="307"/>
      <c r="EH96" s="307"/>
      <c r="EI96" s="307"/>
      <c r="EJ96" s="307"/>
      <c r="EK96" s="307"/>
      <c r="EL96" s="307"/>
      <c r="EM96" s="307"/>
      <c r="EN96" s="307"/>
      <c r="EO96" s="307"/>
      <c r="EP96" s="307"/>
      <c r="EQ96" s="307"/>
      <c r="ER96" s="307"/>
      <c r="ES96" s="307"/>
      <c r="ET96" s="307"/>
    </row>
    <row r="97" spans="1:150">
      <c r="A97" s="342" t="s">
        <v>230</v>
      </c>
      <c r="B97" s="343"/>
      <c r="C97" s="249">
        <f>SUM(C98:C100)</f>
        <v>0</v>
      </c>
      <c r="D97" s="249">
        <f>SUM(D98:D100)</f>
        <v>20000</v>
      </c>
      <c r="E97" s="249">
        <f>SUM(E98:E100)</f>
        <v>0</v>
      </c>
      <c r="F97" s="249">
        <f>SUM(F98:F100)</f>
        <v>0</v>
      </c>
      <c r="G97" s="307"/>
      <c r="H97" s="307"/>
      <c r="I97" s="307"/>
      <c r="J97" s="307"/>
      <c r="K97" s="307"/>
      <c r="L97" s="307"/>
      <c r="M97" s="307"/>
      <c r="N97" s="307"/>
      <c r="O97" s="307"/>
      <c r="P97" s="307"/>
      <c r="Q97" s="307"/>
      <c r="R97" s="307"/>
      <c r="S97" s="307"/>
      <c r="T97" s="307"/>
      <c r="U97" s="307"/>
      <c r="V97" s="307"/>
      <c r="W97" s="307"/>
      <c r="X97" s="307"/>
      <c r="Y97" s="307"/>
      <c r="Z97" s="307"/>
      <c r="AA97" s="307"/>
      <c r="AB97" s="307"/>
      <c r="AC97" s="307"/>
      <c r="AD97" s="307"/>
      <c r="AE97" s="307"/>
      <c r="AF97" s="307"/>
      <c r="AG97" s="307"/>
      <c r="AH97" s="307"/>
      <c r="AI97" s="307"/>
      <c r="AJ97" s="307"/>
      <c r="AK97" s="307"/>
      <c r="AL97" s="307"/>
      <c r="AM97" s="307"/>
      <c r="AN97" s="307"/>
      <c r="AO97" s="307"/>
      <c r="AP97" s="307"/>
      <c r="AQ97" s="307"/>
      <c r="AR97" s="307"/>
      <c r="AS97" s="307"/>
      <c r="AT97" s="307"/>
      <c r="AU97" s="307"/>
      <c r="AV97" s="307"/>
      <c r="AW97" s="307"/>
      <c r="AX97" s="307"/>
      <c r="AY97" s="307"/>
      <c r="AZ97" s="307"/>
      <c r="BA97" s="307"/>
      <c r="BB97" s="307"/>
      <c r="BC97" s="307"/>
      <c r="BD97" s="307"/>
      <c r="BE97" s="307"/>
      <c r="BF97" s="307"/>
      <c r="BG97" s="307"/>
      <c r="BH97" s="307"/>
      <c r="BI97" s="307"/>
      <c r="BJ97" s="307"/>
      <c r="BK97" s="307"/>
      <c r="BL97" s="307"/>
      <c r="BM97" s="307"/>
      <c r="BN97" s="307"/>
      <c r="BO97" s="307"/>
      <c r="BP97" s="307"/>
      <c r="BQ97" s="307"/>
      <c r="BR97" s="307"/>
      <c r="BS97" s="307"/>
      <c r="BT97" s="307"/>
      <c r="BU97" s="307"/>
      <c r="BV97" s="307"/>
      <c r="BW97" s="307"/>
      <c r="BX97" s="307"/>
      <c r="BY97" s="307"/>
      <c r="BZ97" s="307"/>
      <c r="CA97" s="307"/>
      <c r="CB97" s="307"/>
      <c r="CC97" s="307"/>
      <c r="CD97" s="307"/>
      <c r="CE97" s="307"/>
      <c r="CF97" s="307"/>
      <c r="CG97" s="307"/>
      <c r="CH97" s="307"/>
      <c r="CI97" s="307"/>
      <c r="CJ97" s="307"/>
      <c r="CK97" s="307"/>
      <c r="CL97" s="307"/>
      <c r="CM97" s="307"/>
      <c r="CN97" s="307"/>
      <c r="CO97" s="307"/>
      <c r="CP97" s="307"/>
      <c r="CQ97" s="307"/>
      <c r="CR97" s="307"/>
      <c r="CS97" s="307"/>
      <c r="CT97" s="307"/>
      <c r="CU97" s="307"/>
      <c r="CV97" s="307"/>
      <c r="CW97" s="307"/>
      <c r="CX97" s="307"/>
      <c r="CY97" s="307"/>
      <c r="CZ97" s="307"/>
      <c r="DA97" s="307"/>
      <c r="DB97" s="307"/>
      <c r="DC97" s="307"/>
      <c r="DD97" s="307"/>
      <c r="DE97" s="307"/>
      <c r="DF97" s="307"/>
      <c r="DG97" s="307"/>
      <c r="DH97" s="307"/>
      <c r="DI97" s="307"/>
      <c r="DJ97" s="307"/>
      <c r="DK97" s="307"/>
      <c r="DL97" s="307"/>
      <c r="DM97" s="307"/>
      <c r="DN97" s="307"/>
      <c r="DO97" s="307"/>
      <c r="DP97" s="307"/>
      <c r="DQ97" s="307"/>
      <c r="DR97" s="307"/>
      <c r="DS97" s="307"/>
      <c r="DT97" s="307"/>
      <c r="DU97" s="307"/>
      <c r="DV97" s="307"/>
      <c r="DW97" s="307"/>
      <c r="DX97" s="307"/>
      <c r="DY97" s="307"/>
      <c r="DZ97" s="307"/>
      <c r="EA97" s="307"/>
      <c r="EB97" s="307"/>
      <c r="EC97" s="307"/>
      <c r="ED97" s="307"/>
      <c r="EE97" s="307"/>
      <c r="EF97" s="307"/>
      <c r="EG97" s="307"/>
      <c r="EH97" s="307"/>
      <c r="EI97" s="307"/>
      <c r="EJ97" s="307"/>
      <c r="EK97" s="307"/>
      <c r="EL97" s="307"/>
      <c r="EM97" s="307"/>
      <c r="EN97" s="307"/>
      <c r="EO97" s="307"/>
      <c r="EP97" s="307"/>
      <c r="EQ97" s="307"/>
      <c r="ER97" s="307"/>
      <c r="ES97" s="307"/>
      <c r="ET97" s="307"/>
    </row>
    <row r="98" spans="1:150">
      <c r="A98" s="259" t="s">
        <v>294</v>
      </c>
      <c r="B98" s="245" t="s">
        <v>254</v>
      </c>
      <c r="C98" s="304"/>
      <c r="D98" s="304">
        <v>20000</v>
      </c>
      <c r="E98" s="304"/>
      <c r="F98" s="304"/>
      <c r="G98" s="307"/>
      <c r="H98" s="307"/>
      <c r="I98" s="307"/>
      <c r="J98" s="307"/>
      <c r="K98" s="307"/>
      <c r="L98" s="307"/>
      <c r="M98" s="307"/>
      <c r="N98" s="307"/>
      <c r="O98" s="307"/>
      <c r="P98" s="307"/>
      <c r="Q98" s="307"/>
      <c r="R98" s="307"/>
      <c r="S98" s="307"/>
      <c r="T98" s="307"/>
      <c r="U98" s="307"/>
      <c r="V98" s="307"/>
      <c r="W98" s="307"/>
      <c r="X98" s="307"/>
      <c r="Y98" s="307"/>
      <c r="Z98" s="307"/>
      <c r="AA98" s="307"/>
      <c r="AB98" s="307"/>
      <c r="AC98" s="307"/>
      <c r="AD98" s="307"/>
      <c r="AE98" s="307"/>
      <c r="AF98" s="307"/>
      <c r="AG98" s="307"/>
      <c r="AH98" s="307"/>
      <c r="AI98" s="307"/>
      <c r="AJ98" s="307"/>
      <c r="AK98" s="307"/>
      <c r="AL98" s="307"/>
      <c r="AM98" s="307"/>
      <c r="AN98" s="307"/>
      <c r="AO98" s="307"/>
      <c r="AP98" s="307"/>
      <c r="AQ98" s="307"/>
      <c r="AR98" s="307"/>
      <c r="AS98" s="307"/>
      <c r="AT98" s="307"/>
      <c r="AU98" s="307"/>
      <c r="AV98" s="307"/>
      <c r="AW98" s="307"/>
      <c r="AX98" s="307"/>
      <c r="AY98" s="307"/>
      <c r="AZ98" s="307"/>
      <c r="BA98" s="307"/>
      <c r="BB98" s="307"/>
      <c r="BC98" s="307"/>
      <c r="BD98" s="307"/>
      <c r="BE98" s="307"/>
      <c r="BF98" s="307"/>
      <c r="BG98" s="307"/>
      <c r="BH98" s="307"/>
      <c r="BI98" s="307"/>
      <c r="BJ98" s="307"/>
      <c r="BK98" s="307"/>
      <c r="BL98" s="307"/>
      <c r="BM98" s="307"/>
      <c r="BN98" s="307"/>
      <c r="BO98" s="307"/>
      <c r="BP98" s="307"/>
      <c r="BQ98" s="307"/>
      <c r="BR98" s="307"/>
      <c r="BS98" s="307"/>
      <c r="BT98" s="307"/>
      <c r="BU98" s="307"/>
      <c r="BV98" s="307"/>
      <c r="BW98" s="307"/>
      <c r="BX98" s="307"/>
      <c r="BY98" s="307"/>
      <c r="BZ98" s="307"/>
      <c r="CA98" s="307"/>
      <c r="CB98" s="307"/>
      <c r="CC98" s="307"/>
      <c r="CD98" s="307"/>
      <c r="CE98" s="307"/>
      <c r="CF98" s="307"/>
      <c r="CG98" s="307"/>
      <c r="CH98" s="307"/>
      <c r="CI98" s="307"/>
      <c r="CJ98" s="307"/>
      <c r="CK98" s="307"/>
      <c r="CL98" s="307"/>
      <c r="CM98" s="307"/>
      <c r="CN98" s="307"/>
      <c r="CO98" s="307"/>
      <c r="CP98" s="307"/>
      <c r="CQ98" s="307"/>
      <c r="CR98" s="307"/>
      <c r="CS98" s="307"/>
      <c r="CT98" s="307"/>
      <c r="CU98" s="307"/>
      <c r="CV98" s="307"/>
      <c r="CW98" s="307"/>
      <c r="CX98" s="307"/>
      <c r="CY98" s="307"/>
      <c r="CZ98" s="307"/>
      <c r="DA98" s="307"/>
      <c r="DB98" s="307"/>
      <c r="DC98" s="307"/>
      <c r="DD98" s="307"/>
      <c r="DE98" s="307"/>
      <c r="DF98" s="307"/>
      <c r="DG98" s="307"/>
      <c r="DH98" s="307"/>
      <c r="DI98" s="307"/>
      <c r="DJ98" s="307"/>
      <c r="DK98" s="307"/>
      <c r="DL98" s="307"/>
      <c r="DM98" s="307"/>
      <c r="DN98" s="307"/>
      <c r="DO98" s="307"/>
      <c r="DP98" s="307"/>
      <c r="DQ98" s="307"/>
      <c r="DR98" s="307"/>
      <c r="DS98" s="307"/>
      <c r="DT98" s="307"/>
      <c r="DU98" s="307"/>
      <c r="DV98" s="307"/>
      <c r="DW98" s="307"/>
      <c r="DX98" s="307"/>
      <c r="DY98" s="307"/>
      <c r="DZ98" s="307"/>
      <c r="EA98" s="307"/>
      <c r="EB98" s="307"/>
      <c r="EC98" s="307"/>
      <c r="ED98" s="307"/>
      <c r="EE98" s="307"/>
      <c r="EF98" s="307"/>
      <c r="EG98" s="307"/>
      <c r="EH98" s="307"/>
      <c r="EI98" s="307"/>
      <c r="EJ98" s="307"/>
      <c r="EK98" s="307"/>
      <c r="EL98" s="307"/>
      <c r="EM98" s="307"/>
      <c r="EN98" s="307"/>
      <c r="EO98" s="307"/>
      <c r="EP98" s="307"/>
      <c r="EQ98" s="307"/>
      <c r="ER98" s="307"/>
      <c r="ES98" s="307"/>
      <c r="ET98" s="307"/>
    </row>
    <row r="99" spans="1:150">
      <c r="A99" s="259" t="s">
        <v>294</v>
      </c>
      <c r="B99" s="245" t="s">
        <v>254</v>
      </c>
      <c r="C99" s="305"/>
      <c r="D99" s="305"/>
      <c r="E99" s="305"/>
      <c r="F99" s="305"/>
      <c r="G99" s="307"/>
      <c r="H99" s="307"/>
      <c r="I99" s="307"/>
      <c r="J99" s="307"/>
      <c r="K99" s="307"/>
      <c r="L99" s="307"/>
      <c r="M99" s="307"/>
      <c r="N99" s="307"/>
      <c r="O99" s="307"/>
      <c r="P99" s="307"/>
      <c r="Q99" s="307"/>
      <c r="R99" s="307"/>
      <c r="S99" s="307"/>
      <c r="T99" s="307"/>
      <c r="U99" s="307"/>
      <c r="V99" s="307"/>
      <c r="W99" s="307"/>
      <c r="X99" s="307"/>
      <c r="Y99" s="307"/>
      <c r="Z99" s="307"/>
      <c r="AA99" s="307"/>
      <c r="AB99" s="307"/>
      <c r="AC99" s="307"/>
      <c r="AD99" s="307"/>
      <c r="AE99" s="307"/>
      <c r="AF99" s="307"/>
      <c r="AG99" s="307"/>
      <c r="AH99" s="307"/>
      <c r="AI99" s="307"/>
      <c r="AJ99" s="307"/>
      <c r="AK99" s="307"/>
      <c r="AL99" s="307"/>
      <c r="AM99" s="307"/>
      <c r="AN99" s="307"/>
      <c r="AO99" s="307"/>
      <c r="AP99" s="307"/>
      <c r="AQ99" s="307"/>
      <c r="AR99" s="307"/>
      <c r="AS99" s="307"/>
      <c r="AT99" s="307"/>
      <c r="AU99" s="307"/>
      <c r="AV99" s="307"/>
      <c r="AW99" s="307"/>
      <c r="AX99" s="307"/>
      <c r="AY99" s="307"/>
      <c r="AZ99" s="307"/>
      <c r="BA99" s="307"/>
      <c r="BB99" s="307"/>
      <c r="BC99" s="307"/>
      <c r="BD99" s="307"/>
      <c r="BE99" s="307"/>
      <c r="BF99" s="307"/>
      <c r="BG99" s="307"/>
      <c r="BH99" s="307"/>
      <c r="BI99" s="307"/>
      <c r="BJ99" s="307"/>
      <c r="BK99" s="307"/>
      <c r="BL99" s="307"/>
      <c r="BM99" s="307"/>
      <c r="BN99" s="307"/>
      <c r="BO99" s="307"/>
      <c r="BP99" s="307"/>
      <c r="BQ99" s="307"/>
      <c r="BR99" s="307"/>
      <c r="BS99" s="307"/>
      <c r="BT99" s="307"/>
      <c r="BU99" s="307"/>
      <c r="BV99" s="307"/>
      <c r="BW99" s="307"/>
      <c r="BX99" s="307"/>
      <c r="BY99" s="307"/>
      <c r="BZ99" s="307"/>
      <c r="CA99" s="307"/>
      <c r="CB99" s="307"/>
      <c r="CC99" s="307"/>
      <c r="CD99" s="307"/>
      <c r="CE99" s="307"/>
      <c r="CF99" s="307"/>
      <c r="CG99" s="307"/>
      <c r="CH99" s="307"/>
      <c r="CI99" s="307"/>
      <c r="CJ99" s="307"/>
      <c r="CK99" s="307"/>
      <c r="CL99" s="307"/>
      <c r="CM99" s="307"/>
      <c r="CN99" s="307"/>
      <c r="CO99" s="307"/>
      <c r="CP99" s="307"/>
      <c r="CQ99" s="307"/>
      <c r="CR99" s="307"/>
      <c r="CS99" s="307"/>
      <c r="CT99" s="307"/>
      <c r="CU99" s="307"/>
      <c r="CV99" s="307"/>
      <c r="CW99" s="307"/>
      <c r="CX99" s="307"/>
      <c r="CY99" s="307"/>
      <c r="CZ99" s="307"/>
      <c r="DA99" s="307"/>
      <c r="DB99" s="307"/>
      <c r="DC99" s="307"/>
      <c r="DD99" s="307"/>
      <c r="DE99" s="307"/>
      <c r="DF99" s="307"/>
      <c r="DG99" s="307"/>
      <c r="DH99" s="307"/>
      <c r="DI99" s="307"/>
      <c r="DJ99" s="307"/>
      <c r="DK99" s="307"/>
      <c r="DL99" s="307"/>
      <c r="DM99" s="307"/>
      <c r="DN99" s="307"/>
      <c r="DO99" s="307"/>
      <c r="DP99" s="307"/>
      <c r="DQ99" s="307"/>
      <c r="DR99" s="307"/>
      <c r="DS99" s="307"/>
      <c r="DT99" s="307"/>
      <c r="DU99" s="307"/>
      <c r="DV99" s="307"/>
      <c r="DW99" s="307"/>
      <c r="DX99" s="307"/>
      <c r="DY99" s="307"/>
      <c r="DZ99" s="307"/>
      <c r="EA99" s="307"/>
      <c r="EB99" s="307"/>
      <c r="EC99" s="307"/>
      <c r="ED99" s="307"/>
      <c r="EE99" s="307"/>
      <c r="EF99" s="307"/>
      <c r="EG99" s="307"/>
      <c r="EH99" s="307"/>
      <c r="EI99" s="307"/>
      <c r="EJ99" s="307"/>
      <c r="EK99" s="307"/>
      <c r="EL99" s="307"/>
      <c r="EM99" s="307"/>
      <c r="EN99" s="307"/>
      <c r="EO99" s="307"/>
      <c r="EP99" s="307"/>
      <c r="EQ99" s="307"/>
      <c r="ER99" s="307"/>
      <c r="ES99" s="307"/>
      <c r="ET99" s="307"/>
    </row>
    <row r="100" spans="1:150">
      <c r="A100" s="259" t="s">
        <v>294</v>
      </c>
      <c r="B100" s="245" t="s">
        <v>254</v>
      </c>
      <c r="C100" s="306"/>
      <c r="D100" s="306"/>
      <c r="E100" s="306"/>
      <c r="F100" s="306"/>
      <c r="G100" s="307"/>
      <c r="H100" s="307"/>
      <c r="I100" s="307"/>
      <c r="J100" s="307"/>
      <c r="K100" s="307"/>
      <c r="L100" s="307"/>
      <c r="M100" s="307"/>
      <c r="N100" s="307"/>
      <c r="O100" s="307"/>
      <c r="P100" s="307"/>
      <c r="Q100" s="307"/>
      <c r="R100" s="307"/>
      <c r="S100" s="307"/>
      <c r="T100" s="307"/>
      <c r="U100" s="307"/>
      <c r="V100" s="307"/>
      <c r="W100" s="307"/>
      <c r="X100" s="307"/>
      <c r="Y100" s="307"/>
      <c r="Z100" s="307"/>
      <c r="AA100" s="307"/>
      <c r="AB100" s="307"/>
      <c r="AC100" s="307"/>
      <c r="AD100" s="307"/>
      <c r="AE100" s="307"/>
      <c r="AF100" s="307"/>
      <c r="AG100" s="307"/>
      <c r="AH100" s="307"/>
      <c r="AI100" s="307"/>
      <c r="AJ100" s="307"/>
      <c r="AK100" s="307"/>
      <c r="AL100" s="307"/>
      <c r="AM100" s="307"/>
      <c r="AN100" s="307"/>
      <c r="AO100" s="307"/>
      <c r="AP100" s="307"/>
      <c r="AQ100" s="307"/>
      <c r="AR100" s="307"/>
      <c r="AS100" s="307"/>
      <c r="AT100" s="307"/>
      <c r="AU100" s="307"/>
      <c r="AV100" s="307"/>
      <c r="AW100" s="307"/>
      <c r="AX100" s="307"/>
      <c r="AY100" s="307"/>
      <c r="AZ100" s="307"/>
      <c r="BA100" s="307"/>
      <c r="BB100" s="307"/>
      <c r="BC100" s="307"/>
      <c r="BD100" s="307"/>
      <c r="BE100" s="307"/>
      <c r="BF100" s="307"/>
      <c r="BG100" s="307"/>
      <c r="BH100" s="307"/>
      <c r="BI100" s="307"/>
      <c r="BJ100" s="307"/>
      <c r="BK100" s="307"/>
      <c r="BL100" s="307"/>
      <c r="BM100" s="307"/>
      <c r="BN100" s="307"/>
      <c r="BO100" s="307"/>
      <c r="BP100" s="307"/>
      <c r="BQ100" s="307"/>
      <c r="BR100" s="307"/>
      <c r="BS100" s="307"/>
      <c r="BT100" s="307"/>
      <c r="BU100" s="307"/>
      <c r="BV100" s="307"/>
      <c r="BW100" s="307"/>
      <c r="BX100" s="307"/>
      <c r="BY100" s="307"/>
      <c r="BZ100" s="307"/>
      <c r="CA100" s="307"/>
      <c r="CB100" s="307"/>
      <c r="CC100" s="307"/>
      <c r="CD100" s="307"/>
      <c r="CE100" s="307"/>
      <c r="CF100" s="307"/>
      <c r="CG100" s="307"/>
      <c r="CH100" s="307"/>
      <c r="CI100" s="307"/>
      <c r="CJ100" s="307"/>
      <c r="CK100" s="307"/>
      <c r="CL100" s="307"/>
      <c r="CM100" s="307"/>
      <c r="CN100" s="307"/>
      <c r="CO100" s="307"/>
      <c r="CP100" s="307"/>
      <c r="CQ100" s="307"/>
      <c r="CR100" s="307"/>
      <c r="CS100" s="307"/>
      <c r="CT100" s="307"/>
      <c r="CU100" s="307"/>
      <c r="CV100" s="307"/>
      <c r="CW100" s="307"/>
      <c r="CX100" s="307"/>
      <c r="CY100" s="307"/>
      <c r="CZ100" s="307"/>
      <c r="DA100" s="307"/>
      <c r="DB100" s="307"/>
      <c r="DC100" s="307"/>
      <c r="DD100" s="307"/>
      <c r="DE100" s="307"/>
      <c r="DF100" s="307"/>
      <c r="DG100" s="307"/>
      <c r="DH100" s="307"/>
      <c r="DI100" s="307"/>
      <c r="DJ100" s="307"/>
      <c r="DK100" s="307"/>
      <c r="DL100" s="307"/>
      <c r="DM100" s="307"/>
      <c r="DN100" s="307"/>
      <c r="DO100" s="307"/>
      <c r="DP100" s="307"/>
      <c r="DQ100" s="307"/>
      <c r="DR100" s="307"/>
      <c r="DS100" s="307"/>
      <c r="DT100" s="307"/>
      <c r="DU100" s="307"/>
      <c r="DV100" s="307"/>
      <c r="DW100" s="307"/>
      <c r="DX100" s="307"/>
      <c r="DY100" s="307"/>
      <c r="DZ100" s="307"/>
      <c r="EA100" s="307"/>
      <c r="EB100" s="307"/>
      <c r="EC100" s="307"/>
      <c r="ED100" s="307"/>
      <c r="EE100" s="307"/>
      <c r="EF100" s="307"/>
      <c r="EG100" s="307"/>
      <c r="EH100" s="307"/>
      <c r="EI100" s="307"/>
      <c r="EJ100" s="307"/>
      <c r="EK100" s="307"/>
      <c r="EL100" s="307"/>
      <c r="EM100" s="307"/>
      <c r="EN100" s="307"/>
      <c r="EO100" s="307"/>
      <c r="EP100" s="307"/>
      <c r="EQ100" s="307"/>
      <c r="ER100" s="307"/>
      <c r="ES100" s="307"/>
      <c r="ET100" s="307"/>
    </row>
    <row r="101" spans="1:150">
      <c r="A101" s="246">
        <v>4</v>
      </c>
      <c r="B101" s="247" t="s">
        <v>11</v>
      </c>
      <c r="C101" s="250">
        <f>C102+C103</f>
        <v>180000</v>
      </c>
      <c r="D101" s="250">
        <f>D102+D103</f>
        <v>171000</v>
      </c>
      <c r="E101" s="250">
        <f>E102+E103</f>
        <v>162450</v>
      </c>
      <c r="F101" s="250">
        <f>F102+F103</f>
        <v>154327.5</v>
      </c>
      <c r="G101" s="307"/>
      <c r="H101" s="307"/>
      <c r="I101" s="307"/>
      <c r="J101" s="307"/>
      <c r="K101" s="307"/>
      <c r="L101" s="307"/>
      <c r="M101" s="307"/>
      <c r="N101" s="307"/>
      <c r="O101" s="307"/>
      <c r="P101" s="307"/>
      <c r="Q101" s="307"/>
      <c r="R101" s="307"/>
      <c r="S101" s="307"/>
      <c r="T101" s="307"/>
      <c r="U101" s="307"/>
      <c r="V101" s="307"/>
      <c r="W101" s="307"/>
      <c r="X101" s="307"/>
      <c r="Y101" s="307"/>
      <c r="Z101" s="307"/>
      <c r="AA101" s="307"/>
      <c r="AB101" s="307"/>
      <c r="AC101" s="307"/>
      <c r="AD101" s="307"/>
      <c r="AE101" s="307"/>
      <c r="AF101" s="307"/>
      <c r="AG101" s="307"/>
      <c r="AH101" s="307"/>
      <c r="AI101" s="307"/>
      <c r="AJ101" s="307"/>
      <c r="AK101" s="307"/>
      <c r="AL101" s="307"/>
      <c r="AM101" s="307"/>
      <c r="AN101" s="307"/>
      <c r="AO101" s="307"/>
      <c r="AP101" s="307"/>
      <c r="AQ101" s="307"/>
      <c r="AR101" s="307"/>
      <c r="AS101" s="307"/>
      <c r="AT101" s="307"/>
      <c r="AU101" s="307"/>
      <c r="AV101" s="307"/>
      <c r="AW101" s="307"/>
      <c r="AX101" s="307"/>
      <c r="AY101" s="307"/>
      <c r="AZ101" s="307"/>
      <c r="BA101" s="307"/>
      <c r="BB101" s="307"/>
      <c r="BC101" s="307"/>
      <c r="BD101" s="307"/>
      <c r="BE101" s="307"/>
      <c r="BF101" s="307"/>
      <c r="BG101" s="307"/>
      <c r="BH101" s="307"/>
      <c r="BI101" s="307"/>
      <c r="BJ101" s="307"/>
      <c r="BK101" s="307"/>
      <c r="BL101" s="307"/>
      <c r="BM101" s="307"/>
      <c r="BN101" s="307"/>
      <c r="BO101" s="307"/>
      <c r="BP101" s="307"/>
      <c r="BQ101" s="307"/>
      <c r="BR101" s="307"/>
      <c r="BS101" s="307"/>
      <c r="BT101" s="307"/>
      <c r="BU101" s="307"/>
      <c r="BV101" s="307"/>
      <c r="BW101" s="307"/>
      <c r="BX101" s="307"/>
      <c r="BY101" s="307"/>
      <c r="BZ101" s="307"/>
      <c r="CA101" s="307"/>
      <c r="CB101" s="307"/>
      <c r="CC101" s="307"/>
      <c r="CD101" s="307"/>
      <c r="CE101" s="307"/>
      <c r="CF101" s="307"/>
      <c r="CG101" s="307"/>
      <c r="CH101" s="307"/>
      <c r="CI101" s="307"/>
      <c r="CJ101" s="307"/>
      <c r="CK101" s="307"/>
      <c r="CL101" s="307"/>
      <c r="CM101" s="307"/>
      <c r="CN101" s="307"/>
      <c r="CO101" s="307"/>
      <c r="CP101" s="307"/>
      <c r="CQ101" s="307"/>
      <c r="CR101" s="307"/>
      <c r="CS101" s="307"/>
      <c r="CT101" s="307"/>
      <c r="CU101" s="307"/>
      <c r="CV101" s="307"/>
      <c r="CW101" s="307"/>
      <c r="CX101" s="307"/>
      <c r="CY101" s="307"/>
      <c r="CZ101" s="307"/>
      <c r="DA101" s="307"/>
      <c r="DB101" s="307"/>
      <c r="DC101" s="307"/>
      <c r="DD101" s="307"/>
      <c r="DE101" s="307"/>
      <c r="DF101" s="307"/>
      <c r="DG101" s="307"/>
      <c r="DH101" s="307"/>
      <c r="DI101" s="307"/>
      <c r="DJ101" s="307"/>
      <c r="DK101" s="307"/>
      <c r="DL101" s="307"/>
      <c r="DM101" s="307"/>
      <c r="DN101" s="307"/>
      <c r="DO101" s="307"/>
      <c r="DP101" s="307"/>
      <c r="DQ101" s="307"/>
      <c r="DR101" s="307"/>
      <c r="DS101" s="307"/>
      <c r="DT101" s="307"/>
      <c r="DU101" s="307"/>
      <c r="DV101" s="307"/>
      <c r="DW101" s="307"/>
      <c r="DX101" s="307"/>
      <c r="DY101" s="307"/>
      <c r="DZ101" s="307"/>
      <c r="EA101" s="307"/>
      <c r="EB101" s="307"/>
      <c r="EC101" s="307"/>
      <c r="ED101" s="307"/>
      <c r="EE101" s="307"/>
      <c r="EF101" s="307"/>
      <c r="EG101" s="307"/>
      <c r="EH101" s="307"/>
      <c r="EI101" s="307"/>
      <c r="EJ101" s="307"/>
      <c r="EK101" s="307"/>
      <c r="EL101" s="307"/>
      <c r="EM101" s="307"/>
      <c r="EN101" s="307"/>
      <c r="EO101" s="307"/>
      <c r="EP101" s="307"/>
      <c r="EQ101" s="307"/>
      <c r="ER101" s="307"/>
      <c r="ES101" s="307"/>
      <c r="ET101" s="307"/>
    </row>
    <row r="102" spans="1:150">
      <c r="A102" s="340" t="s">
        <v>229</v>
      </c>
      <c r="B102" s="341"/>
      <c r="C102" s="295">
        <f>'Evolución Presupuestaria'!I10</f>
        <v>180000</v>
      </c>
      <c r="D102" s="295">
        <f>C101*0.95</f>
        <v>171000</v>
      </c>
      <c r="E102" s="295">
        <f>D101*0.95</f>
        <v>162450</v>
      </c>
      <c r="F102" s="295">
        <f>E101*0.95</f>
        <v>154327.5</v>
      </c>
      <c r="G102" s="307" t="s">
        <v>269</v>
      </c>
      <c r="H102" s="307"/>
      <c r="I102" s="307"/>
      <c r="J102" s="307"/>
      <c r="K102" s="307"/>
      <c r="L102" s="307"/>
      <c r="M102" s="307"/>
      <c r="N102" s="307"/>
      <c r="O102" s="307"/>
      <c r="P102" s="307"/>
      <c r="Q102" s="307"/>
      <c r="R102" s="307"/>
      <c r="S102" s="307"/>
      <c r="T102" s="307"/>
      <c r="U102" s="307"/>
      <c r="V102" s="307"/>
      <c r="W102" s="307"/>
      <c r="X102" s="307"/>
      <c r="Y102" s="307"/>
      <c r="Z102" s="307"/>
      <c r="AA102" s="307"/>
      <c r="AB102" s="307"/>
      <c r="AC102" s="307"/>
      <c r="AD102" s="307"/>
      <c r="AE102" s="307"/>
      <c r="AF102" s="307"/>
      <c r="AG102" s="307"/>
      <c r="AH102" s="307"/>
      <c r="AI102" s="307"/>
      <c r="AJ102" s="307"/>
      <c r="AK102" s="307"/>
      <c r="AL102" s="307"/>
      <c r="AM102" s="307"/>
      <c r="AN102" s="307"/>
      <c r="AO102" s="307"/>
      <c r="AP102" s="307"/>
      <c r="AQ102" s="307"/>
      <c r="AR102" s="307"/>
      <c r="AS102" s="307"/>
      <c r="AT102" s="307"/>
      <c r="AU102" s="307"/>
      <c r="AV102" s="307"/>
      <c r="AW102" s="307"/>
      <c r="AX102" s="307"/>
      <c r="AY102" s="307"/>
      <c r="AZ102" s="307"/>
      <c r="BA102" s="307"/>
      <c r="BB102" s="307"/>
      <c r="BC102" s="307"/>
      <c r="BD102" s="307"/>
      <c r="BE102" s="307"/>
      <c r="BF102" s="307"/>
      <c r="BG102" s="307"/>
      <c r="BH102" s="307"/>
      <c r="BI102" s="307"/>
      <c r="BJ102" s="307"/>
      <c r="BK102" s="307"/>
      <c r="BL102" s="307"/>
      <c r="BM102" s="307"/>
      <c r="BN102" s="307"/>
      <c r="BO102" s="307"/>
      <c r="BP102" s="307"/>
      <c r="BQ102" s="307"/>
      <c r="BR102" s="307"/>
      <c r="BS102" s="307"/>
      <c r="BT102" s="307"/>
      <c r="BU102" s="307"/>
      <c r="BV102" s="307"/>
      <c r="BW102" s="307"/>
      <c r="BX102" s="307"/>
      <c r="BY102" s="307"/>
      <c r="BZ102" s="307"/>
      <c r="CA102" s="307"/>
      <c r="CB102" s="307"/>
      <c r="CC102" s="307"/>
      <c r="CD102" s="307"/>
      <c r="CE102" s="307"/>
      <c r="CF102" s="307"/>
      <c r="CG102" s="307"/>
      <c r="CH102" s="307"/>
      <c r="CI102" s="307"/>
      <c r="CJ102" s="307"/>
      <c r="CK102" s="307"/>
      <c r="CL102" s="307"/>
      <c r="CM102" s="307"/>
      <c r="CN102" s="307"/>
      <c r="CO102" s="307"/>
      <c r="CP102" s="307"/>
      <c r="CQ102" s="307"/>
      <c r="CR102" s="307"/>
      <c r="CS102" s="307"/>
      <c r="CT102" s="307"/>
      <c r="CU102" s="307"/>
      <c r="CV102" s="307"/>
      <c r="CW102" s="307"/>
      <c r="CX102" s="307"/>
      <c r="CY102" s="307"/>
      <c r="CZ102" s="307"/>
      <c r="DA102" s="307"/>
      <c r="DB102" s="307"/>
      <c r="DC102" s="307"/>
      <c r="DD102" s="307"/>
      <c r="DE102" s="307"/>
      <c r="DF102" s="307"/>
      <c r="DG102" s="307"/>
      <c r="DH102" s="307"/>
      <c r="DI102" s="307"/>
      <c r="DJ102" s="307"/>
      <c r="DK102" s="307"/>
      <c r="DL102" s="307"/>
      <c r="DM102" s="307"/>
      <c r="DN102" s="307"/>
      <c r="DO102" s="307"/>
      <c r="DP102" s="307"/>
      <c r="DQ102" s="307"/>
      <c r="DR102" s="307"/>
      <c r="DS102" s="307"/>
      <c r="DT102" s="307"/>
      <c r="DU102" s="307"/>
      <c r="DV102" s="307"/>
      <c r="DW102" s="307"/>
      <c r="DX102" s="307"/>
      <c r="DY102" s="307"/>
      <c r="DZ102" s="307"/>
      <c r="EA102" s="307"/>
      <c r="EB102" s="307"/>
      <c r="EC102" s="307"/>
      <c r="ED102" s="307"/>
      <c r="EE102" s="307"/>
      <c r="EF102" s="307"/>
      <c r="EG102" s="307"/>
      <c r="EH102" s="307"/>
      <c r="EI102" s="307"/>
      <c r="EJ102" s="307"/>
      <c r="EK102" s="307"/>
      <c r="EL102" s="307"/>
      <c r="EM102" s="307"/>
      <c r="EN102" s="307"/>
      <c r="EO102" s="307"/>
      <c r="EP102" s="307"/>
      <c r="EQ102" s="307"/>
      <c r="ER102" s="307"/>
      <c r="ES102" s="307"/>
      <c r="ET102" s="307"/>
    </row>
    <row r="103" spans="1:150">
      <c r="A103" s="342" t="s">
        <v>230</v>
      </c>
      <c r="B103" s="343"/>
      <c r="C103" s="249">
        <f>SUM(C104:C107)</f>
        <v>0</v>
      </c>
      <c r="D103" s="249">
        <f>SUM(D104:D107)</f>
        <v>0</v>
      </c>
      <c r="E103" s="249">
        <f>SUM(E104:E107)</f>
        <v>0</v>
      </c>
      <c r="F103" s="249">
        <f>SUM(F104:F107)</f>
        <v>0</v>
      </c>
      <c r="G103" s="307"/>
      <c r="H103" s="307"/>
      <c r="I103" s="307"/>
      <c r="J103" s="307"/>
      <c r="K103" s="307"/>
      <c r="L103" s="307"/>
      <c r="M103" s="307"/>
      <c r="N103" s="307"/>
      <c r="O103" s="307"/>
      <c r="P103" s="307"/>
      <c r="Q103" s="307"/>
      <c r="R103" s="307"/>
      <c r="S103" s="307"/>
      <c r="T103" s="307"/>
      <c r="U103" s="307"/>
      <c r="V103" s="307"/>
      <c r="W103" s="307"/>
      <c r="X103" s="307"/>
      <c r="Y103" s="307"/>
      <c r="Z103" s="307"/>
      <c r="AA103" s="307"/>
      <c r="AB103" s="307"/>
      <c r="AC103" s="307"/>
      <c r="AD103" s="307"/>
      <c r="AE103" s="307"/>
      <c r="AF103" s="307"/>
      <c r="AG103" s="307"/>
      <c r="AH103" s="307"/>
      <c r="AI103" s="307"/>
      <c r="AJ103" s="307"/>
      <c r="AK103" s="307"/>
      <c r="AL103" s="307"/>
      <c r="AM103" s="307"/>
      <c r="AN103" s="307"/>
      <c r="AO103" s="307"/>
      <c r="AP103" s="307"/>
      <c r="AQ103" s="307"/>
      <c r="AR103" s="307"/>
      <c r="AS103" s="307"/>
      <c r="AT103" s="307"/>
      <c r="AU103" s="307"/>
      <c r="AV103" s="307"/>
      <c r="AW103" s="307"/>
      <c r="AX103" s="307"/>
      <c r="AY103" s="307"/>
      <c r="AZ103" s="307"/>
      <c r="BA103" s="307"/>
      <c r="BB103" s="307"/>
      <c r="BC103" s="307"/>
      <c r="BD103" s="307"/>
      <c r="BE103" s="307"/>
      <c r="BF103" s="307"/>
      <c r="BG103" s="307"/>
      <c r="BH103" s="307"/>
      <c r="BI103" s="307"/>
      <c r="BJ103" s="307"/>
      <c r="BK103" s="307"/>
      <c r="BL103" s="307"/>
      <c r="BM103" s="307"/>
      <c r="BN103" s="307"/>
      <c r="BO103" s="307"/>
      <c r="BP103" s="307"/>
      <c r="BQ103" s="307"/>
      <c r="BR103" s="307"/>
      <c r="BS103" s="307"/>
      <c r="BT103" s="307"/>
      <c r="BU103" s="307"/>
      <c r="BV103" s="307"/>
      <c r="BW103" s="307"/>
      <c r="BX103" s="307"/>
      <c r="BY103" s="307"/>
      <c r="BZ103" s="307"/>
      <c r="CA103" s="307"/>
      <c r="CB103" s="307"/>
      <c r="CC103" s="307"/>
      <c r="CD103" s="307"/>
      <c r="CE103" s="307"/>
      <c r="CF103" s="307"/>
      <c r="CG103" s="307"/>
      <c r="CH103" s="307"/>
      <c r="CI103" s="307"/>
      <c r="CJ103" s="307"/>
      <c r="CK103" s="307"/>
      <c r="CL103" s="307"/>
      <c r="CM103" s="307"/>
      <c r="CN103" s="307"/>
      <c r="CO103" s="307"/>
      <c r="CP103" s="307"/>
      <c r="CQ103" s="307"/>
      <c r="CR103" s="307"/>
      <c r="CS103" s="307"/>
      <c r="CT103" s="307"/>
      <c r="CU103" s="307"/>
      <c r="CV103" s="307"/>
      <c r="CW103" s="307"/>
      <c r="CX103" s="307"/>
      <c r="CY103" s="307"/>
      <c r="CZ103" s="307"/>
      <c r="DA103" s="307"/>
      <c r="DB103" s="307"/>
      <c r="DC103" s="307"/>
      <c r="DD103" s="307"/>
      <c r="DE103" s="307"/>
      <c r="DF103" s="307"/>
      <c r="DG103" s="307"/>
      <c r="DH103" s="307"/>
      <c r="DI103" s="307"/>
      <c r="DJ103" s="307"/>
      <c r="DK103" s="307"/>
      <c r="DL103" s="307"/>
      <c r="DM103" s="307"/>
      <c r="DN103" s="307"/>
      <c r="DO103" s="307"/>
      <c r="DP103" s="307"/>
      <c r="DQ103" s="307"/>
      <c r="DR103" s="307"/>
      <c r="DS103" s="307"/>
      <c r="DT103" s="307"/>
      <c r="DU103" s="307"/>
      <c r="DV103" s="307"/>
      <c r="DW103" s="307"/>
      <c r="DX103" s="307"/>
      <c r="DY103" s="307"/>
      <c r="DZ103" s="307"/>
      <c r="EA103" s="307"/>
      <c r="EB103" s="307"/>
      <c r="EC103" s="307"/>
      <c r="ED103" s="307"/>
      <c r="EE103" s="307"/>
      <c r="EF103" s="307"/>
      <c r="EG103" s="307"/>
      <c r="EH103" s="307"/>
      <c r="EI103" s="307"/>
      <c r="EJ103" s="307"/>
      <c r="EK103" s="307"/>
      <c r="EL103" s="307"/>
      <c r="EM103" s="307"/>
      <c r="EN103" s="307"/>
      <c r="EO103" s="307"/>
      <c r="EP103" s="307"/>
      <c r="EQ103" s="307"/>
      <c r="ER103" s="307"/>
      <c r="ES103" s="307"/>
      <c r="ET103" s="307"/>
    </row>
    <row r="104" spans="1:150" ht="23.25">
      <c r="A104" s="259" t="s">
        <v>287</v>
      </c>
      <c r="B104" s="245" t="s">
        <v>262</v>
      </c>
      <c r="C104" s="304"/>
      <c r="D104" s="304"/>
      <c r="E104" s="304"/>
      <c r="F104" s="304"/>
      <c r="G104" s="307"/>
      <c r="H104" s="307"/>
      <c r="I104" s="307"/>
      <c r="J104" s="307"/>
      <c r="K104" s="307"/>
      <c r="L104" s="307"/>
      <c r="M104" s="307"/>
      <c r="N104" s="307"/>
      <c r="O104" s="307"/>
      <c r="P104" s="307"/>
      <c r="Q104" s="307"/>
      <c r="R104" s="307"/>
      <c r="S104" s="307"/>
      <c r="T104" s="307"/>
      <c r="U104" s="307"/>
      <c r="V104" s="307"/>
      <c r="W104" s="307"/>
      <c r="X104" s="307"/>
      <c r="Y104" s="307"/>
      <c r="Z104" s="307"/>
      <c r="AA104" s="307"/>
      <c r="AB104" s="307"/>
      <c r="AC104" s="307"/>
      <c r="AD104" s="307"/>
      <c r="AE104" s="307"/>
      <c r="AF104" s="307"/>
      <c r="AG104" s="307"/>
      <c r="AH104" s="307"/>
      <c r="AI104" s="307"/>
      <c r="AJ104" s="307"/>
      <c r="AK104" s="307"/>
      <c r="AL104" s="307"/>
      <c r="AM104" s="307"/>
      <c r="AN104" s="307"/>
      <c r="AO104" s="307"/>
      <c r="AP104" s="307"/>
      <c r="AQ104" s="307"/>
      <c r="AR104" s="307"/>
      <c r="AS104" s="307"/>
      <c r="AT104" s="307"/>
      <c r="AU104" s="307"/>
      <c r="AV104" s="307"/>
      <c r="AW104" s="307"/>
      <c r="AX104" s="307"/>
      <c r="AY104" s="307"/>
      <c r="AZ104" s="307"/>
      <c r="BA104" s="307"/>
      <c r="BB104" s="307"/>
      <c r="BC104" s="307"/>
      <c r="BD104" s="307"/>
      <c r="BE104" s="307"/>
      <c r="BF104" s="307"/>
      <c r="BG104" s="307"/>
      <c r="BH104" s="307"/>
      <c r="BI104" s="307"/>
      <c r="BJ104" s="307"/>
      <c r="BK104" s="307"/>
      <c r="BL104" s="307"/>
      <c r="BM104" s="307"/>
      <c r="BN104" s="307"/>
      <c r="BO104" s="307"/>
      <c r="BP104" s="307"/>
      <c r="BQ104" s="307"/>
      <c r="BR104" s="307"/>
      <c r="BS104" s="307"/>
      <c r="BT104" s="307"/>
      <c r="BU104" s="307"/>
      <c r="BV104" s="307"/>
      <c r="BW104" s="307"/>
      <c r="BX104" s="307"/>
      <c r="BY104" s="307"/>
      <c r="BZ104" s="307"/>
      <c r="CA104" s="307"/>
      <c r="CB104" s="307"/>
      <c r="CC104" s="307"/>
      <c r="CD104" s="307"/>
      <c r="CE104" s="307"/>
      <c r="CF104" s="307"/>
      <c r="CG104" s="307"/>
      <c r="CH104" s="307"/>
      <c r="CI104" s="307"/>
      <c r="CJ104" s="307"/>
      <c r="CK104" s="307"/>
      <c r="CL104" s="307"/>
      <c r="CM104" s="307"/>
      <c r="CN104" s="307"/>
      <c r="CO104" s="307"/>
      <c r="CP104" s="307"/>
      <c r="CQ104" s="307"/>
      <c r="CR104" s="307"/>
      <c r="CS104" s="307"/>
      <c r="CT104" s="307"/>
      <c r="CU104" s="307"/>
      <c r="CV104" s="307"/>
      <c r="CW104" s="307"/>
      <c r="CX104" s="307"/>
      <c r="CY104" s="307"/>
      <c r="CZ104" s="307"/>
      <c r="DA104" s="307"/>
      <c r="DB104" s="307"/>
      <c r="DC104" s="307"/>
      <c r="DD104" s="307"/>
      <c r="DE104" s="307"/>
      <c r="DF104" s="307"/>
      <c r="DG104" s="307"/>
      <c r="DH104" s="307"/>
      <c r="DI104" s="307"/>
      <c r="DJ104" s="307"/>
      <c r="DK104" s="307"/>
      <c r="DL104" s="307"/>
      <c r="DM104" s="307"/>
      <c r="DN104" s="307"/>
      <c r="DO104" s="307"/>
      <c r="DP104" s="307"/>
      <c r="DQ104" s="307"/>
      <c r="DR104" s="307"/>
      <c r="DS104" s="307"/>
      <c r="DT104" s="307"/>
      <c r="DU104" s="307"/>
      <c r="DV104" s="307"/>
      <c r="DW104" s="307"/>
      <c r="DX104" s="307"/>
      <c r="DY104" s="307"/>
      <c r="DZ104" s="307"/>
      <c r="EA104" s="307"/>
      <c r="EB104" s="307"/>
      <c r="EC104" s="307"/>
      <c r="ED104" s="307"/>
      <c r="EE104" s="307"/>
      <c r="EF104" s="307"/>
      <c r="EG104" s="307"/>
      <c r="EH104" s="307"/>
      <c r="EI104" s="307"/>
      <c r="EJ104" s="307"/>
      <c r="EK104" s="307"/>
      <c r="EL104" s="307"/>
      <c r="EM104" s="307"/>
      <c r="EN104" s="307"/>
      <c r="EO104" s="307"/>
      <c r="EP104" s="307"/>
      <c r="EQ104" s="307"/>
      <c r="ER104" s="307"/>
      <c r="ES104" s="307"/>
      <c r="ET104" s="307"/>
    </row>
    <row r="105" spans="1:150" ht="23.25">
      <c r="A105" s="259" t="s">
        <v>287</v>
      </c>
      <c r="B105" s="245" t="s">
        <v>262</v>
      </c>
      <c r="C105" s="305"/>
      <c r="D105" s="305"/>
      <c r="E105" s="305"/>
      <c r="F105" s="305"/>
      <c r="G105" s="307"/>
      <c r="H105" s="307"/>
      <c r="I105" s="307"/>
      <c r="J105" s="307"/>
      <c r="K105" s="307"/>
      <c r="L105" s="307"/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307"/>
      <c r="AA105" s="307"/>
      <c r="AB105" s="307"/>
      <c r="AC105" s="307"/>
      <c r="AD105" s="307"/>
      <c r="AE105" s="307"/>
      <c r="AF105" s="307"/>
      <c r="AG105" s="307"/>
      <c r="AH105" s="307"/>
      <c r="AI105" s="307"/>
      <c r="AJ105" s="307"/>
      <c r="AK105" s="307"/>
      <c r="AL105" s="307"/>
      <c r="AM105" s="307"/>
      <c r="AN105" s="307"/>
      <c r="AO105" s="307"/>
      <c r="AP105" s="307"/>
      <c r="AQ105" s="307"/>
      <c r="AR105" s="307"/>
      <c r="AS105" s="307"/>
      <c r="AT105" s="307"/>
      <c r="AU105" s="307"/>
      <c r="AV105" s="307"/>
      <c r="AW105" s="307"/>
      <c r="AX105" s="307"/>
      <c r="AY105" s="307"/>
      <c r="AZ105" s="307"/>
      <c r="BA105" s="307"/>
      <c r="BB105" s="307"/>
      <c r="BC105" s="307"/>
      <c r="BD105" s="307"/>
      <c r="BE105" s="307"/>
      <c r="BF105" s="307"/>
      <c r="BG105" s="307"/>
      <c r="BH105" s="307"/>
      <c r="BI105" s="307"/>
      <c r="BJ105" s="307"/>
      <c r="BK105" s="307"/>
      <c r="BL105" s="307"/>
      <c r="BM105" s="307"/>
      <c r="BN105" s="307"/>
      <c r="BO105" s="307"/>
      <c r="BP105" s="307"/>
      <c r="BQ105" s="307"/>
      <c r="BR105" s="307"/>
      <c r="BS105" s="307"/>
      <c r="BT105" s="307"/>
      <c r="BU105" s="307"/>
      <c r="BV105" s="307"/>
      <c r="BW105" s="307"/>
      <c r="BX105" s="307"/>
      <c r="BY105" s="307"/>
      <c r="BZ105" s="307"/>
      <c r="CA105" s="307"/>
      <c r="CB105" s="307"/>
      <c r="CC105" s="307"/>
      <c r="CD105" s="307"/>
      <c r="CE105" s="307"/>
      <c r="CF105" s="307"/>
      <c r="CG105" s="307"/>
      <c r="CH105" s="307"/>
      <c r="CI105" s="307"/>
      <c r="CJ105" s="307"/>
      <c r="CK105" s="307"/>
      <c r="CL105" s="307"/>
      <c r="CM105" s="307"/>
      <c r="CN105" s="307"/>
      <c r="CO105" s="307"/>
      <c r="CP105" s="307"/>
      <c r="CQ105" s="307"/>
      <c r="CR105" s="307"/>
      <c r="CS105" s="307"/>
      <c r="CT105" s="307"/>
      <c r="CU105" s="307"/>
      <c r="CV105" s="307"/>
      <c r="CW105" s="307"/>
      <c r="CX105" s="307"/>
      <c r="CY105" s="307"/>
      <c r="CZ105" s="307"/>
      <c r="DA105" s="307"/>
      <c r="DB105" s="307"/>
      <c r="DC105" s="307"/>
      <c r="DD105" s="307"/>
      <c r="DE105" s="307"/>
      <c r="DF105" s="307"/>
      <c r="DG105" s="307"/>
      <c r="DH105" s="307"/>
      <c r="DI105" s="307"/>
      <c r="DJ105" s="307"/>
      <c r="DK105" s="307"/>
      <c r="DL105" s="307"/>
      <c r="DM105" s="307"/>
      <c r="DN105" s="307"/>
      <c r="DO105" s="307"/>
      <c r="DP105" s="307"/>
      <c r="DQ105" s="307"/>
      <c r="DR105" s="307"/>
      <c r="DS105" s="307"/>
      <c r="DT105" s="307"/>
      <c r="DU105" s="307"/>
      <c r="DV105" s="307"/>
      <c r="DW105" s="307"/>
      <c r="DX105" s="307"/>
      <c r="DY105" s="307"/>
      <c r="DZ105" s="307"/>
      <c r="EA105" s="307"/>
      <c r="EB105" s="307"/>
      <c r="EC105" s="307"/>
      <c r="ED105" s="307"/>
      <c r="EE105" s="307"/>
      <c r="EF105" s="307"/>
      <c r="EG105" s="307"/>
      <c r="EH105" s="307"/>
      <c r="EI105" s="307"/>
      <c r="EJ105" s="307"/>
      <c r="EK105" s="307"/>
      <c r="EL105" s="307"/>
      <c r="EM105" s="307"/>
      <c r="EN105" s="307"/>
      <c r="EO105" s="307"/>
      <c r="EP105" s="307"/>
      <c r="EQ105" s="307"/>
      <c r="ER105" s="307"/>
      <c r="ES105" s="307"/>
      <c r="ET105" s="307"/>
    </row>
    <row r="106" spans="1:150">
      <c r="A106" s="259" t="s">
        <v>294</v>
      </c>
      <c r="B106" s="245" t="s">
        <v>254</v>
      </c>
      <c r="C106" s="305"/>
      <c r="D106" s="305"/>
      <c r="E106" s="305"/>
      <c r="F106" s="305"/>
      <c r="G106" s="307"/>
      <c r="H106" s="307"/>
      <c r="I106" s="307"/>
      <c r="J106" s="307"/>
      <c r="K106" s="307"/>
      <c r="L106" s="307"/>
      <c r="M106" s="307"/>
      <c r="N106" s="307"/>
      <c r="O106" s="307"/>
      <c r="P106" s="307"/>
      <c r="Q106" s="307"/>
      <c r="R106" s="307"/>
      <c r="S106" s="307"/>
      <c r="T106" s="307"/>
      <c r="U106" s="307"/>
      <c r="V106" s="307"/>
      <c r="W106" s="307"/>
      <c r="X106" s="307"/>
      <c r="Y106" s="307"/>
      <c r="Z106" s="307"/>
      <c r="AA106" s="307"/>
      <c r="AB106" s="307"/>
      <c r="AC106" s="307"/>
      <c r="AD106" s="307"/>
      <c r="AE106" s="307"/>
      <c r="AF106" s="307"/>
      <c r="AG106" s="307"/>
      <c r="AH106" s="307"/>
      <c r="AI106" s="307"/>
      <c r="AJ106" s="307"/>
      <c r="AK106" s="307"/>
      <c r="AL106" s="307"/>
      <c r="AM106" s="307"/>
      <c r="AN106" s="307"/>
      <c r="AO106" s="307"/>
      <c r="AP106" s="307"/>
      <c r="AQ106" s="307"/>
      <c r="AR106" s="307"/>
      <c r="AS106" s="307"/>
      <c r="AT106" s="307"/>
      <c r="AU106" s="307"/>
      <c r="AV106" s="307"/>
      <c r="AW106" s="307"/>
      <c r="AX106" s="307"/>
      <c r="AY106" s="307"/>
      <c r="AZ106" s="307"/>
      <c r="BA106" s="307"/>
      <c r="BB106" s="307"/>
      <c r="BC106" s="307"/>
      <c r="BD106" s="307"/>
      <c r="BE106" s="307"/>
      <c r="BF106" s="307"/>
      <c r="BG106" s="307"/>
      <c r="BH106" s="307"/>
      <c r="BI106" s="307"/>
      <c r="BJ106" s="307"/>
      <c r="BK106" s="307"/>
      <c r="BL106" s="307"/>
      <c r="BM106" s="307"/>
      <c r="BN106" s="307"/>
      <c r="BO106" s="307"/>
      <c r="BP106" s="307"/>
      <c r="BQ106" s="307"/>
      <c r="BR106" s="307"/>
      <c r="BS106" s="307"/>
      <c r="BT106" s="307"/>
      <c r="BU106" s="307"/>
      <c r="BV106" s="307"/>
      <c r="BW106" s="307"/>
      <c r="BX106" s="307"/>
      <c r="BY106" s="307"/>
      <c r="BZ106" s="307"/>
      <c r="CA106" s="307"/>
      <c r="CB106" s="307"/>
      <c r="CC106" s="307"/>
      <c r="CD106" s="307"/>
      <c r="CE106" s="307"/>
      <c r="CF106" s="307"/>
      <c r="CG106" s="307"/>
      <c r="CH106" s="307"/>
      <c r="CI106" s="307"/>
      <c r="CJ106" s="307"/>
      <c r="CK106" s="307"/>
      <c r="CL106" s="307"/>
      <c r="CM106" s="307"/>
      <c r="CN106" s="307"/>
      <c r="CO106" s="307"/>
      <c r="CP106" s="307"/>
      <c r="CQ106" s="307"/>
      <c r="CR106" s="307"/>
      <c r="CS106" s="307"/>
      <c r="CT106" s="307"/>
      <c r="CU106" s="307"/>
      <c r="CV106" s="307"/>
      <c r="CW106" s="307"/>
      <c r="CX106" s="307"/>
      <c r="CY106" s="307"/>
      <c r="CZ106" s="307"/>
      <c r="DA106" s="307"/>
      <c r="DB106" s="307"/>
      <c r="DC106" s="307"/>
      <c r="DD106" s="307"/>
      <c r="DE106" s="307"/>
      <c r="DF106" s="307"/>
      <c r="DG106" s="307"/>
      <c r="DH106" s="307"/>
      <c r="DI106" s="307"/>
      <c r="DJ106" s="307"/>
      <c r="DK106" s="307"/>
      <c r="DL106" s="307"/>
      <c r="DM106" s="307"/>
      <c r="DN106" s="307"/>
      <c r="DO106" s="307"/>
      <c r="DP106" s="307"/>
      <c r="DQ106" s="307"/>
      <c r="DR106" s="307"/>
      <c r="DS106" s="307"/>
      <c r="DT106" s="307"/>
      <c r="DU106" s="307"/>
      <c r="DV106" s="307"/>
      <c r="DW106" s="307"/>
      <c r="DX106" s="307"/>
      <c r="DY106" s="307"/>
      <c r="DZ106" s="307"/>
      <c r="EA106" s="307"/>
      <c r="EB106" s="307"/>
      <c r="EC106" s="307"/>
      <c r="ED106" s="307"/>
      <c r="EE106" s="307"/>
      <c r="EF106" s="307"/>
      <c r="EG106" s="307"/>
      <c r="EH106" s="307"/>
      <c r="EI106" s="307"/>
      <c r="EJ106" s="307"/>
      <c r="EK106" s="307"/>
      <c r="EL106" s="307"/>
      <c r="EM106" s="307"/>
      <c r="EN106" s="307"/>
      <c r="EO106" s="307"/>
      <c r="EP106" s="307"/>
      <c r="EQ106" s="307"/>
      <c r="ER106" s="307"/>
      <c r="ES106" s="307"/>
      <c r="ET106" s="307"/>
    </row>
    <row r="107" spans="1:150">
      <c r="A107" s="248" t="s">
        <v>253</v>
      </c>
      <c r="B107" s="245" t="s">
        <v>254</v>
      </c>
      <c r="C107" s="306"/>
      <c r="D107" s="306"/>
      <c r="E107" s="306"/>
      <c r="F107" s="306"/>
      <c r="G107" s="307"/>
      <c r="H107" s="307"/>
      <c r="I107" s="307"/>
      <c r="J107" s="307"/>
      <c r="K107" s="307"/>
      <c r="L107" s="307"/>
      <c r="M107" s="307"/>
      <c r="N107" s="307"/>
      <c r="O107" s="307"/>
      <c r="P107" s="307"/>
      <c r="Q107" s="307"/>
      <c r="R107" s="307"/>
      <c r="S107" s="307"/>
      <c r="T107" s="307"/>
      <c r="U107" s="307"/>
      <c r="V107" s="307"/>
      <c r="W107" s="307"/>
      <c r="X107" s="307"/>
      <c r="Y107" s="307"/>
      <c r="Z107" s="307"/>
      <c r="AA107" s="307"/>
      <c r="AB107" s="307"/>
      <c r="AC107" s="307"/>
      <c r="AD107" s="307"/>
      <c r="AE107" s="307"/>
      <c r="AF107" s="307"/>
      <c r="AG107" s="307"/>
      <c r="AH107" s="307"/>
      <c r="AI107" s="307"/>
      <c r="AJ107" s="307"/>
      <c r="AK107" s="307"/>
      <c r="AL107" s="307"/>
      <c r="AM107" s="307"/>
      <c r="AN107" s="307"/>
      <c r="AO107" s="307"/>
      <c r="AP107" s="307"/>
      <c r="AQ107" s="307"/>
      <c r="AR107" s="307"/>
      <c r="AS107" s="307"/>
      <c r="AT107" s="307"/>
      <c r="AU107" s="307"/>
      <c r="AV107" s="307"/>
      <c r="AW107" s="307"/>
      <c r="AX107" s="307"/>
      <c r="AY107" s="307"/>
      <c r="AZ107" s="307"/>
      <c r="BA107" s="307"/>
      <c r="BB107" s="307"/>
      <c r="BC107" s="307"/>
      <c r="BD107" s="307"/>
      <c r="BE107" s="307"/>
      <c r="BF107" s="307"/>
      <c r="BG107" s="307"/>
      <c r="BH107" s="307"/>
      <c r="BI107" s="307"/>
      <c r="BJ107" s="307"/>
      <c r="BK107" s="307"/>
      <c r="BL107" s="307"/>
      <c r="BM107" s="307"/>
      <c r="BN107" s="307"/>
      <c r="BO107" s="307"/>
      <c r="BP107" s="307"/>
      <c r="BQ107" s="307"/>
      <c r="BR107" s="307"/>
      <c r="BS107" s="307"/>
      <c r="BT107" s="307"/>
      <c r="BU107" s="307"/>
      <c r="BV107" s="307"/>
      <c r="BW107" s="307"/>
      <c r="BX107" s="307"/>
      <c r="BY107" s="307"/>
      <c r="BZ107" s="307"/>
      <c r="CA107" s="307"/>
      <c r="CB107" s="307"/>
      <c r="CC107" s="307"/>
      <c r="CD107" s="307"/>
      <c r="CE107" s="307"/>
      <c r="CF107" s="307"/>
      <c r="CG107" s="307"/>
      <c r="CH107" s="307"/>
      <c r="CI107" s="307"/>
      <c r="CJ107" s="307"/>
      <c r="CK107" s="307"/>
      <c r="CL107" s="307"/>
      <c r="CM107" s="307"/>
      <c r="CN107" s="307"/>
      <c r="CO107" s="307"/>
      <c r="CP107" s="307"/>
      <c r="CQ107" s="307"/>
      <c r="CR107" s="307"/>
      <c r="CS107" s="307"/>
      <c r="CT107" s="307"/>
      <c r="CU107" s="307"/>
      <c r="CV107" s="307"/>
      <c r="CW107" s="307"/>
      <c r="CX107" s="307"/>
      <c r="CY107" s="307"/>
      <c r="CZ107" s="307"/>
      <c r="DA107" s="307"/>
      <c r="DB107" s="307"/>
      <c r="DC107" s="307"/>
      <c r="DD107" s="307"/>
      <c r="DE107" s="307"/>
      <c r="DF107" s="307"/>
      <c r="DG107" s="307"/>
      <c r="DH107" s="307"/>
      <c r="DI107" s="307"/>
      <c r="DJ107" s="307"/>
      <c r="DK107" s="307"/>
      <c r="DL107" s="307"/>
      <c r="DM107" s="307"/>
      <c r="DN107" s="307"/>
      <c r="DO107" s="307"/>
      <c r="DP107" s="307"/>
      <c r="DQ107" s="307"/>
      <c r="DR107" s="307"/>
      <c r="DS107" s="307"/>
      <c r="DT107" s="307"/>
      <c r="DU107" s="307"/>
      <c r="DV107" s="307"/>
      <c r="DW107" s="307"/>
      <c r="DX107" s="307"/>
      <c r="DY107" s="307"/>
      <c r="DZ107" s="307"/>
      <c r="EA107" s="307"/>
      <c r="EB107" s="307"/>
      <c r="EC107" s="307"/>
      <c r="ED107" s="307"/>
      <c r="EE107" s="307"/>
      <c r="EF107" s="307"/>
      <c r="EG107" s="307"/>
      <c r="EH107" s="307"/>
      <c r="EI107" s="307"/>
      <c r="EJ107" s="307"/>
      <c r="EK107" s="307"/>
      <c r="EL107" s="307"/>
      <c r="EM107" s="307"/>
      <c r="EN107" s="307"/>
      <c r="EO107" s="307"/>
      <c r="EP107" s="307"/>
      <c r="EQ107" s="307"/>
      <c r="ER107" s="307"/>
      <c r="ES107" s="307"/>
      <c r="ET107" s="307"/>
    </row>
    <row r="108" spans="1:150">
      <c r="A108" s="246">
        <v>5</v>
      </c>
      <c r="B108" s="247" t="s">
        <v>22</v>
      </c>
      <c r="C108" s="301"/>
      <c r="D108" s="301"/>
      <c r="E108" s="301"/>
      <c r="F108" s="301"/>
      <c r="G108" s="307"/>
      <c r="H108" s="307"/>
      <c r="I108" s="307"/>
      <c r="J108" s="307"/>
      <c r="K108" s="307"/>
      <c r="L108" s="307"/>
      <c r="M108" s="307"/>
      <c r="N108" s="307"/>
      <c r="O108" s="307"/>
      <c r="P108" s="307"/>
      <c r="Q108" s="307"/>
      <c r="R108" s="307"/>
      <c r="S108" s="307"/>
      <c r="T108" s="307"/>
      <c r="U108" s="307"/>
      <c r="V108" s="307"/>
      <c r="W108" s="307"/>
      <c r="X108" s="307"/>
      <c r="Y108" s="307"/>
      <c r="Z108" s="307"/>
      <c r="AA108" s="307"/>
      <c r="AB108" s="307"/>
      <c r="AC108" s="307"/>
      <c r="AD108" s="307"/>
      <c r="AE108" s="307"/>
      <c r="AF108" s="307"/>
      <c r="AG108" s="307"/>
      <c r="AH108" s="307"/>
      <c r="AI108" s="307"/>
      <c r="AJ108" s="307"/>
      <c r="AK108" s="307"/>
      <c r="AL108" s="307"/>
      <c r="AM108" s="307"/>
      <c r="AN108" s="307"/>
      <c r="AO108" s="307"/>
      <c r="AP108" s="307"/>
      <c r="AQ108" s="307"/>
      <c r="AR108" s="307"/>
      <c r="AS108" s="307"/>
      <c r="AT108" s="307"/>
      <c r="AU108" s="307"/>
      <c r="AV108" s="307"/>
      <c r="AW108" s="307"/>
      <c r="AX108" s="307"/>
      <c r="AY108" s="307"/>
      <c r="AZ108" s="307"/>
      <c r="BA108" s="307"/>
      <c r="BB108" s="307"/>
      <c r="BC108" s="307"/>
      <c r="BD108" s="307"/>
      <c r="BE108" s="307"/>
      <c r="BF108" s="307"/>
      <c r="BG108" s="307"/>
      <c r="BH108" s="307"/>
      <c r="BI108" s="307"/>
      <c r="BJ108" s="307"/>
      <c r="BK108" s="307"/>
      <c r="BL108" s="307"/>
      <c r="BM108" s="307"/>
      <c r="BN108" s="307"/>
      <c r="BO108" s="307"/>
      <c r="BP108" s="307"/>
      <c r="BQ108" s="307"/>
      <c r="BR108" s="307"/>
      <c r="BS108" s="307"/>
      <c r="BT108" s="307"/>
      <c r="BU108" s="307"/>
      <c r="BV108" s="307"/>
      <c r="BW108" s="307"/>
      <c r="BX108" s="307"/>
      <c r="BY108" s="307"/>
      <c r="BZ108" s="307"/>
      <c r="CA108" s="307"/>
      <c r="CB108" s="307"/>
      <c r="CC108" s="307"/>
      <c r="CD108" s="307"/>
      <c r="CE108" s="307"/>
      <c r="CF108" s="307"/>
      <c r="CG108" s="307"/>
      <c r="CH108" s="307"/>
      <c r="CI108" s="307"/>
      <c r="CJ108" s="307"/>
      <c r="CK108" s="307"/>
      <c r="CL108" s="307"/>
      <c r="CM108" s="307"/>
      <c r="CN108" s="307"/>
      <c r="CO108" s="307"/>
      <c r="CP108" s="307"/>
      <c r="CQ108" s="307"/>
      <c r="CR108" s="307"/>
      <c r="CS108" s="307"/>
      <c r="CT108" s="307"/>
      <c r="CU108" s="307"/>
      <c r="CV108" s="307"/>
      <c r="CW108" s="307"/>
      <c r="CX108" s="307"/>
      <c r="CY108" s="307"/>
      <c r="CZ108" s="307"/>
      <c r="DA108" s="307"/>
      <c r="DB108" s="307"/>
      <c r="DC108" s="307"/>
      <c r="DD108" s="307"/>
      <c r="DE108" s="307"/>
      <c r="DF108" s="307"/>
      <c r="DG108" s="307"/>
      <c r="DH108" s="307"/>
      <c r="DI108" s="307"/>
      <c r="DJ108" s="307"/>
      <c r="DK108" s="307"/>
      <c r="DL108" s="307"/>
      <c r="DM108" s="307"/>
      <c r="DN108" s="307"/>
      <c r="DO108" s="307"/>
      <c r="DP108" s="307"/>
      <c r="DQ108" s="307"/>
      <c r="DR108" s="307"/>
      <c r="DS108" s="307"/>
      <c r="DT108" s="307"/>
      <c r="DU108" s="307"/>
      <c r="DV108" s="307"/>
      <c r="DW108" s="307"/>
      <c r="DX108" s="307"/>
      <c r="DY108" s="307"/>
      <c r="DZ108" s="307"/>
      <c r="EA108" s="307"/>
      <c r="EB108" s="307"/>
      <c r="EC108" s="307"/>
      <c r="ED108" s="307"/>
      <c r="EE108" s="307"/>
      <c r="EF108" s="307"/>
      <c r="EG108" s="307"/>
      <c r="EH108" s="307"/>
      <c r="EI108" s="307"/>
      <c r="EJ108" s="307"/>
      <c r="EK108" s="307"/>
      <c r="EL108" s="307"/>
      <c r="EM108" s="307"/>
      <c r="EN108" s="307"/>
      <c r="EO108" s="307"/>
      <c r="EP108" s="307"/>
      <c r="EQ108" s="307"/>
      <c r="ER108" s="307"/>
      <c r="ES108" s="307"/>
      <c r="ET108" s="307"/>
    </row>
    <row r="109" spans="1:150">
      <c r="A109" s="246">
        <v>6</v>
      </c>
      <c r="B109" s="247" t="s">
        <v>7</v>
      </c>
      <c r="C109" s="250">
        <f>C110+C111</f>
        <v>200000</v>
      </c>
      <c r="D109" s="250">
        <f>D110+D111</f>
        <v>200000</v>
      </c>
      <c r="E109" s="250">
        <f>E110+E111</f>
        <v>200000</v>
      </c>
      <c r="F109" s="250">
        <f>F110+F111</f>
        <v>200000</v>
      </c>
      <c r="G109" s="307"/>
      <c r="H109" s="307"/>
      <c r="I109" s="307"/>
      <c r="J109" s="307"/>
      <c r="K109" s="307"/>
      <c r="L109" s="307"/>
      <c r="M109" s="307"/>
      <c r="N109" s="307"/>
      <c r="O109" s="307"/>
      <c r="P109" s="307"/>
      <c r="Q109" s="307"/>
      <c r="R109" s="307"/>
      <c r="S109" s="307"/>
      <c r="T109" s="307"/>
      <c r="U109" s="307"/>
      <c r="V109" s="307"/>
      <c r="W109" s="307"/>
      <c r="X109" s="307"/>
      <c r="Y109" s="307"/>
      <c r="Z109" s="307"/>
      <c r="AA109" s="307"/>
      <c r="AB109" s="307"/>
      <c r="AC109" s="307"/>
      <c r="AD109" s="307"/>
      <c r="AE109" s="307"/>
      <c r="AF109" s="307"/>
      <c r="AG109" s="307"/>
      <c r="AH109" s="307"/>
      <c r="AI109" s="307"/>
      <c r="AJ109" s="307"/>
      <c r="AK109" s="307"/>
      <c r="AL109" s="307"/>
      <c r="AM109" s="307"/>
      <c r="AN109" s="307"/>
      <c r="AO109" s="307"/>
      <c r="AP109" s="307"/>
      <c r="AQ109" s="307"/>
      <c r="AR109" s="307"/>
      <c r="AS109" s="307"/>
      <c r="AT109" s="307"/>
      <c r="AU109" s="307"/>
      <c r="AV109" s="307"/>
      <c r="AW109" s="307"/>
      <c r="AX109" s="307"/>
      <c r="AY109" s="307"/>
      <c r="AZ109" s="307"/>
      <c r="BA109" s="307"/>
      <c r="BB109" s="307"/>
      <c r="BC109" s="307"/>
      <c r="BD109" s="307"/>
      <c r="BE109" s="307"/>
      <c r="BF109" s="307"/>
      <c r="BG109" s="307"/>
      <c r="BH109" s="307"/>
      <c r="BI109" s="307"/>
      <c r="BJ109" s="307"/>
      <c r="BK109" s="307"/>
      <c r="BL109" s="307"/>
      <c r="BM109" s="307"/>
      <c r="BN109" s="307"/>
      <c r="BO109" s="307"/>
      <c r="BP109" s="307"/>
      <c r="BQ109" s="307"/>
      <c r="BR109" s="307"/>
      <c r="BS109" s="307"/>
      <c r="BT109" s="307"/>
      <c r="BU109" s="307"/>
      <c r="BV109" s="307"/>
      <c r="BW109" s="307"/>
      <c r="BX109" s="307"/>
      <c r="BY109" s="307"/>
      <c r="BZ109" s="307"/>
      <c r="CA109" s="307"/>
      <c r="CB109" s="307"/>
      <c r="CC109" s="307"/>
      <c r="CD109" s="307"/>
      <c r="CE109" s="307"/>
      <c r="CF109" s="307"/>
      <c r="CG109" s="307"/>
      <c r="CH109" s="307"/>
      <c r="CI109" s="307"/>
      <c r="CJ109" s="307"/>
      <c r="CK109" s="307"/>
      <c r="CL109" s="307"/>
      <c r="CM109" s="307"/>
      <c r="CN109" s="307"/>
      <c r="CO109" s="307"/>
      <c r="CP109" s="307"/>
      <c r="CQ109" s="307"/>
      <c r="CR109" s="307"/>
      <c r="CS109" s="307"/>
      <c r="CT109" s="307"/>
      <c r="CU109" s="307"/>
      <c r="CV109" s="307"/>
      <c r="CW109" s="307"/>
      <c r="CX109" s="307"/>
      <c r="CY109" s="307"/>
      <c r="CZ109" s="307"/>
      <c r="DA109" s="307"/>
      <c r="DB109" s="307"/>
      <c r="DC109" s="307"/>
      <c r="DD109" s="307"/>
      <c r="DE109" s="307"/>
      <c r="DF109" s="307"/>
      <c r="DG109" s="307"/>
      <c r="DH109" s="307"/>
      <c r="DI109" s="307"/>
      <c r="DJ109" s="307"/>
      <c r="DK109" s="307"/>
      <c r="DL109" s="307"/>
      <c r="DM109" s="307"/>
      <c r="DN109" s="307"/>
      <c r="DO109" s="307"/>
      <c r="DP109" s="307"/>
      <c r="DQ109" s="307"/>
      <c r="DR109" s="307"/>
      <c r="DS109" s="307"/>
      <c r="DT109" s="307"/>
      <c r="DU109" s="307"/>
      <c r="DV109" s="307"/>
      <c r="DW109" s="307"/>
      <c r="DX109" s="307"/>
      <c r="DY109" s="307"/>
      <c r="DZ109" s="307"/>
      <c r="EA109" s="307"/>
      <c r="EB109" s="307"/>
      <c r="EC109" s="307"/>
      <c r="ED109" s="307"/>
      <c r="EE109" s="307"/>
      <c r="EF109" s="307"/>
      <c r="EG109" s="307"/>
      <c r="EH109" s="307"/>
      <c r="EI109" s="307"/>
      <c r="EJ109" s="307"/>
      <c r="EK109" s="307"/>
      <c r="EL109" s="307"/>
      <c r="EM109" s="307"/>
      <c r="EN109" s="307"/>
      <c r="EO109" s="307"/>
      <c r="EP109" s="307"/>
      <c r="EQ109" s="307"/>
      <c r="ER109" s="307"/>
      <c r="ES109" s="307"/>
      <c r="ET109" s="307"/>
    </row>
    <row r="110" spans="1:150">
      <c r="A110" s="340" t="s">
        <v>229</v>
      </c>
      <c r="B110" s="341"/>
      <c r="C110" s="295">
        <f>'Evolución Presupuestaria'!I12</f>
        <v>200000</v>
      </c>
      <c r="D110" s="295">
        <f>C109*1</f>
        <v>200000</v>
      </c>
      <c r="E110" s="295">
        <f>D109*1</f>
        <v>200000</v>
      </c>
      <c r="F110" s="295">
        <f>E109*1</f>
        <v>200000</v>
      </c>
      <c r="G110" s="307" t="s">
        <v>277</v>
      </c>
      <c r="H110" s="307"/>
      <c r="I110" s="307"/>
      <c r="J110" s="307"/>
      <c r="K110" s="307"/>
      <c r="L110" s="307"/>
      <c r="M110" s="307"/>
      <c r="N110" s="307"/>
      <c r="O110" s="307"/>
      <c r="P110" s="307"/>
      <c r="Q110" s="307"/>
      <c r="R110" s="307"/>
      <c r="S110" s="307"/>
      <c r="T110" s="307"/>
      <c r="U110" s="307"/>
      <c r="V110" s="307"/>
      <c r="W110" s="307"/>
      <c r="X110" s="307"/>
      <c r="Y110" s="307"/>
      <c r="Z110" s="307"/>
      <c r="AA110" s="307"/>
      <c r="AB110" s="307"/>
      <c r="AC110" s="307"/>
      <c r="AD110" s="307"/>
      <c r="AE110" s="307"/>
      <c r="AF110" s="307"/>
      <c r="AG110" s="307"/>
      <c r="AH110" s="307"/>
      <c r="AI110" s="307"/>
      <c r="AJ110" s="307"/>
      <c r="AK110" s="307"/>
      <c r="AL110" s="307"/>
      <c r="AM110" s="307"/>
      <c r="AN110" s="307"/>
      <c r="AO110" s="307"/>
      <c r="AP110" s="307"/>
      <c r="AQ110" s="307"/>
      <c r="AR110" s="307"/>
      <c r="AS110" s="307"/>
      <c r="AT110" s="307"/>
      <c r="AU110" s="307"/>
      <c r="AV110" s="307"/>
      <c r="AW110" s="307"/>
      <c r="AX110" s="307"/>
      <c r="AY110" s="307"/>
      <c r="AZ110" s="307"/>
      <c r="BA110" s="307"/>
      <c r="BB110" s="307"/>
      <c r="BC110" s="307"/>
      <c r="BD110" s="307"/>
      <c r="BE110" s="307"/>
      <c r="BF110" s="307"/>
      <c r="BG110" s="307"/>
      <c r="BH110" s="307"/>
      <c r="BI110" s="307"/>
      <c r="BJ110" s="307"/>
      <c r="BK110" s="307"/>
      <c r="BL110" s="307"/>
      <c r="BM110" s="307"/>
      <c r="BN110" s="307"/>
      <c r="BO110" s="307"/>
      <c r="BP110" s="307"/>
      <c r="BQ110" s="307"/>
      <c r="BR110" s="307"/>
      <c r="BS110" s="307"/>
      <c r="BT110" s="307"/>
      <c r="BU110" s="307"/>
      <c r="BV110" s="307"/>
      <c r="BW110" s="307"/>
      <c r="BX110" s="307"/>
      <c r="BY110" s="307"/>
      <c r="BZ110" s="307"/>
      <c r="CA110" s="307"/>
      <c r="CB110" s="307"/>
      <c r="CC110" s="307"/>
      <c r="CD110" s="307"/>
      <c r="CE110" s="307"/>
      <c r="CF110" s="307"/>
      <c r="CG110" s="307"/>
      <c r="CH110" s="307"/>
      <c r="CI110" s="307"/>
      <c r="CJ110" s="307"/>
      <c r="CK110" s="307"/>
      <c r="CL110" s="307"/>
      <c r="CM110" s="307"/>
      <c r="CN110" s="307"/>
      <c r="CO110" s="307"/>
      <c r="CP110" s="307"/>
      <c r="CQ110" s="307"/>
      <c r="CR110" s="307"/>
      <c r="CS110" s="307"/>
      <c r="CT110" s="307"/>
      <c r="CU110" s="307"/>
      <c r="CV110" s="307"/>
      <c r="CW110" s="307"/>
      <c r="CX110" s="307"/>
      <c r="CY110" s="307"/>
      <c r="CZ110" s="307"/>
      <c r="DA110" s="307"/>
      <c r="DB110" s="307"/>
      <c r="DC110" s="307"/>
      <c r="DD110" s="307"/>
      <c r="DE110" s="307"/>
      <c r="DF110" s="307"/>
      <c r="DG110" s="307"/>
      <c r="DH110" s="307"/>
      <c r="DI110" s="307"/>
      <c r="DJ110" s="307"/>
      <c r="DK110" s="307"/>
      <c r="DL110" s="307"/>
      <c r="DM110" s="307"/>
      <c r="DN110" s="307"/>
      <c r="DO110" s="307"/>
      <c r="DP110" s="307"/>
      <c r="DQ110" s="307"/>
      <c r="DR110" s="307"/>
      <c r="DS110" s="307"/>
      <c r="DT110" s="307"/>
      <c r="DU110" s="307"/>
      <c r="DV110" s="307"/>
      <c r="DW110" s="307"/>
      <c r="DX110" s="307"/>
      <c r="DY110" s="307"/>
      <c r="DZ110" s="307"/>
      <c r="EA110" s="307"/>
      <c r="EB110" s="307"/>
      <c r="EC110" s="307"/>
      <c r="ED110" s="307"/>
      <c r="EE110" s="307"/>
      <c r="EF110" s="307"/>
      <c r="EG110" s="307"/>
      <c r="EH110" s="307"/>
      <c r="EI110" s="307"/>
      <c r="EJ110" s="307"/>
      <c r="EK110" s="307"/>
      <c r="EL110" s="307"/>
      <c r="EM110" s="307"/>
      <c r="EN110" s="307"/>
      <c r="EO110" s="307"/>
      <c r="EP110" s="307"/>
      <c r="EQ110" s="307"/>
      <c r="ER110" s="307"/>
      <c r="ES110" s="307"/>
      <c r="ET110" s="307"/>
    </row>
    <row r="111" spans="1:150">
      <c r="A111" s="342" t="s">
        <v>230</v>
      </c>
      <c r="B111" s="343"/>
      <c r="C111" s="249">
        <f>SUM(C112:C116)</f>
        <v>0</v>
      </c>
      <c r="D111" s="249">
        <f>SUM(D112:D116)</f>
        <v>0</v>
      </c>
      <c r="E111" s="249">
        <f>SUM(E112:E116)</f>
        <v>0</v>
      </c>
      <c r="F111" s="249">
        <f>SUM(F112:F116)</f>
        <v>0</v>
      </c>
      <c r="G111" s="307"/>
      <c r="H111" s="307"/>
      <c r="I111" s="307"/>
      <c r="J111" s="307"/>
      <c r="K111" s="307"/>
      <c r="L111" s="307"/>
      <c r="M111" s="307"/>
      <c r="N111" s="307"/>
      <c r="O111" s="307"/>
      <c r="P111" s="307"/>
      <c r="Q111" s="307"/>
      <c r="R111" s="307"/>
      <c r="S111" s="307"/>
      <c r="T111" s="307"/>
      <c r="U111" s="307"/>
      <c r="V111" s="307"/>
      <c r="W111" s="307"/>
      <c r="X111" s="307"/>
      <c r="Y111" s="307"/>
      <c r="Z111" s="307"/>
      <c r="AA111" s="307"/>
      <c r="AB111" s="307"/>
      <c r="AC111" s="307"/>
      <c r="AD111" s="307"/>
      <c r="AE111" s="307"/>
      <c r="AF111" s="307"/>
      <c r="AG111" s="307"/>
      <c r="AH111" s="307"/>
      <c r="AI111" s="307"/>
      <c r="AJ111" s="307"/>
      <c r="AK111" s="307"/>
      <c r="AL111" s="307"/>
      <c r="AM111" s="307"/>
      <c r="AN111" s="307"/>
      <c r="AO111" s="307"/>
      <c r="AP111" s="307"/>
      <c r="AQ111" s="307"/>
      <c r="AR111" s="307"/>
      <c r="AS111" s="307"/>
      <c r="AT111" s="307"/>
      <c r="AU111" s="307"/>
      <c r="AV111" s="307"/>
      <c r="AW111" s="307"/>
      <c r="AX111" s="307"/>
      <c r="AY111" s="307"/>
      <c r="AZ111" s="307"/>
      <c r="BA111" s="307"/>
      <c r="BB111" s="307"/>
      <c r="BC111" s="307"/>
      <c r="BD111" s="307"/>
      <c r="BE111" s="307"/>
      <c r="BF111" s="307"/>
      <c r="BG111" s="307"/>
      <c r="BH111" s="307"/>
      <c r="BI111" s="307"/>
      <c r="BJ111" s="307"/>
      <c r="BK111" s="307"/>
      <c r="BL111" s="307"/>
      <c r="BM111" s="307"/>
      <c r="BN111" s="307"/>
      <c r="BO111" s="307"/>
      <c r="BP111" s="307"/>
      <c r="BQ111" s="307"/>
      <c r="BR111" s="307"/>
      <c r="BS111" s="307"/>
      <c r="BT111" s="307"/>
      <c r="BU111" s="307"/>
      <c r="BV111" s="307"/>
      <c r="BW111" s="307"/>
      <c r="BX111" s="307"/>
      <c r="BY111" s="307"/>
      <c r="BZ111" s="307"/>
      <c r="CA111" s="307"/>
      <c r="CB111" s="307"/>
      <c r="CC111" s="307"/>
      <c r="CD111" s="307"/>
      <c r="CE111" s="307"/>
      <c r="CF111" s="307"/>
      <c r="CG111" s="307"/>
      <c r="CH111" s="307"/>
      <c r="CI111" s="307"/>
      <c r="CJ111" s="307"/>
      <c r="CK111" s="307"/>
      <c r="CL111" s="307"/>
      <c r="CM111" s="307"/>
      <c r="CN111" s="307"/>
      <c r="CO111" s="307"/>
      <c r="CP111" s="307"/>
      <c r="CQ111" s="307"/>
      <c r="CR111" s="307"/>
      <c r="CS111" s="307"/>
      <c r="CT111" s="307"/>
      <c r="CU111" s="307"/>
      <c r="CV111" s="307"/>
      <c r="CW111" s="307"/>
      <c r="CX111" s="307"/>
      <c r="CY111" s="307"/>
      <c r="CZ111" s="307"/>
      <c r="DA111" s="307"/>
      <c r="DB111" s="307"/>
      <c r="DC111" s="307"/>
      <c r="DD111" s="307"/>
      <c r="DE111" s="307"/>
      <c r="DF111" s="307"/>
      <c r="DG111" s="307"/>
      <c r="DH111" s="307"/>
      <c r="DI111" s="307"/>
      <c r="DJ111" s="307"/>
      <c r="DK111" s="307"/>
      <c r="DL111" s="307"/>
      <c r="DM111" s="307"/>
      <c r="DN111" s="307"/>
      <c r="DO111" s="307"/>
      <c r="DP111" s="307"/>
      <c r="DQ111" s="307"/>
      <c r="DR111" s="307"/>
      <c r="DS111" s="307"/>
      <c r="DT111" s="307"/>
      <c r="DU111" s="307"/>
      <c r="DV111" s="307"/>
      <c r="DW111" s="307"/>
      <c r="DX111" s="307"/>
      <c r="DY111" s="307"/>
      <c r="DZ111" s="307"/>
      <c r="EA111" s="307"/>
      <c r="EB111" s="307"/>
      <c r="EC111" s="307"/>
      <c r="ED111" s="307"/>
      <c r="EE111" s="307"/>
      <c r="EF111" s="307"/>
      <c r="EG111" s="307"/>
      <c r="EH111" s="307"/>
      <c r="EI111" s="307"/>
      <c r="EJ111" s="307"/>
      <c r="EK111" s="307"/>
      <c r="EL111" s="307"/>
      <c r="EM111" s="307"/>
      <c r="EN111" s="307"/>
      <c r="EO111" s="307"/>
      <c r="EP111" s="307"/>
      <c r="EQ111" s="307"/>
      <c r="ER111" s="307"/>
      <c r="ES111" s="307"/>
      <c r="ET111" s="307"/>
    </row>
    <row r="112" spans="1:150" ht="23.25">
      <c r="A112" s="259" t="s">
        <v>297</v>
      </c>
      <c r="B112" s="245" t="s">
        <v>265</v>
      </c>
      <c r="C112" s="304"/>
      <c r="D112" s="304"/>
      <c r="E112" s="304"/>
      <c r="F112" s="304"/>
      <c r="G112" s="307"/>
      <c r="H112" s="307"/>
      <c r="I112" s="307"/>
      <c r="J112" s="307"/>
      <c r="K112" s="307"/>
      <c r="L112" s="307"/>
      <c r="M112" s="307"/>
      <c r="N112" s="307"/>
      <c r="O112" s="307"/>
      <c r="P112" s="307"/>
      <c r="Q112" s="307"/>
      <c r="R112" s="307"/>
      <c r="S112" s="307"/>
      <c r="T112" s="307"/>
      <c r="U112" s="307"/>
      <c r="V112" s="307"/>
      <c r="W112" s="307"/>
      <c r="X112" s="307"/>
      <c r="Y112" s="307"/>
      <c r="Z112" s="307"/>
      <c r="AA112" s="307"/>
      <c r="AB112" s="307"/>
      <c r="AC112" s="307"/>
      <c r="AD112" s="307"/>
      <c r="AE112" s="307"/>
      <c r="AF112" s="307"/>
      <c r="AG112" s="307"/>
      <c r="AH112" s="307"/>
      <c r="AI112" s="307"/>
      <c r="AJ112" s="307"/>
      <c r="AK112" s="307"/>
      <c r="AL112" s="307"/>
      <c r="AM112" s="307"/>
      <c r="AN112" s="307"/>
      <c r="AO112" s="307"/>
      <c r="AP112" s="307"/>
      <c r="AQ112" s="307"/>
      <c r="AR112" s="307"/>
      <c r="AS112" s="307"/>
      <c r="AT112" s="307"/>
      <c r="AU112" s="307"/>
      <c r="AV112" s="307"/>
      <c r="AW112" s="307"/>
      <c r="AX112" s="307"/>
      <c r="AY112" s="307"/>
      <c r="AZ112" s="307"/>
      <c r="BA112" s="307"/>
      <c r="BB112" s="307"/>
      <c r="BC112" s="307"/>
      <c r="BD112" s="307"/>
      <c r="BE112" s="307"/>
      <c r="BF112" s="307"/>
      <c r="BG112" s="307"/>
      <c r="BH112" s="307"/>
      <c r="BI112" s="307"/>
      <c r="BJ112" s="307"/>
      <c r="BK112" s="307"/>
      <c r="BL112" s="307"/>
      <c r="BM112" s="307"/>
      <c r="BN112" s="307"/>
      <c r="BO112" s="307"/>
      <c r="BP112" s="307"/>
      <c r="BQ112" s="307"/>
      <c r="BR112" s="307"/>
      <c r="BS112" s="307"/>
      <c r="BT112" s="307"/>
      <c r="BU112" s="307"/>
      <c r="BV112" s="307"/>
      <c r="BW112" s="307"/>
      <c r="BX112" s="307"/>
      <c r="BY112" s="307"/>
      <c r="BZ112" s="307"/>
      <c r="CA112" s="307"/>
      <c r="CB112" s="307"/>
      <c r="CC112" s="307"/>
      <c r="CD112" s="307"/>
      <c r="CE112" s="307"/>
      <c r="CF112" s="307"/>
      <c r="CG112" s="307"/>
      <c r="CH112" s="307"/>
      <c r="CI112" s="307"/>
      <c r="CJ112" s="307"/>
      <c r="CK112" s="307"/>
      <c r="CL112" s="307"/>
      <c r="CM112" s="307"/>
      <c r="CN112" s="307"/>
      <c r="CO112" s="307"/>
      <c r="CP112" s="307"/>
      <c r="CQ112" s="307"/>
      <c r="CR112" s="307"/>
      <c r="CS112" s="307"/>
      <c r="CT112" s="307"/>
      <c r="CU112" s="307"/>
      <c r="CV112" s="307"/>
      <c r="CW112" s="307"/>
      <c r="CX112" s="307"/>
      <c r="CY112" s="307"/>
      <c r="CZ112" s="307"/>
      <c r="DA112" s="307"/>
      <c r="DB112" s="307"/>
      <c r="DC112" s="307"/>
      <c r="DD112" s="307"/>
      <c r="DE112" s="307"/>
      <c r="DF112" s="307"/>
      <c r="DG112" s="307"/>
      <c r="DH112" s="307"/>
      <c r="DI112" s="307"/>
      <c r="DJ112" s="307"/>
      <c r="DK112" s="307"/>
      <c r="DL112" s="307"/>
      <c r="DM112" s="307"/>
      <c r="DN112" s="307"/>
      <c r="DO112" s="307"/>
      <c r="DP112" s="307"/>
      <c r="DQ112" s="307"/>
      <c r="DR112" s="307"/>
      <c r="DS112" s="307"/>
      <c r="DT112" s="307"/>
      <c r="DU112" s="307"/>
      <c r="DV112" s="307"/>
      <c r="DW112" s="307"/>
      <c r="DX112" s="307"/>
      <c r="DY112" s="307"/>
      <c r="DZ112" s="307"/>
      <c r="EA112" s="307"/>
      <c r="EB112" s="307"/>
      <c r="EC112" s="307"/>
      <c r="ED112" s="307"/>
      <c r="EE112" s="307"/>
      <c r="EF112" s="307"/>
      <c r="EG112" s="307"/>
      <c r="EH112" s="307"/>
      <c r="EI112" s="307"/>
      <c r="EJ112" s="307"/>
      <c r="EK112" s="307"/>
      <c r="EL112" s="307"/>
      <c r="EM112" s="307"/>
      <c r="EN112" s="307"/>
      <c r="EO112" s="307"/>
      <c r="EP112" s="307"/>
      <c r="EQ112" s="307"/>
      <c r="ER112" s="307"/>
      <c r="ES112" s="307"/>
      <c r="ET112" s="307"/>
    </row>
    <row r="113" spans="1:150" ht="23.25">
      <c r="A113" s="259" t="s">
        <v>297</v>
      </c>
      <c r="B113" s="245" t="s">
        <v>265</v>
      </c>
      <c r="C113" s="305"/>
      <c r="D113" s="305"/>
      <c r="E113" s="305"/>
      <c r="F113" s="305"/>
      <c r="G113" s="307"/>
      <c r="H113" s="307"/>
      <c r="I113" s="307"/>
      <c r="J113" s="307"/>
      <c r="K113" s="307"/>
      <c r="L113" s="307"/>
      <c r="M113" s="307"/>
      <c r="N113" s="307"/>
      <c r="O113" s="307"/>
      <c r="P113" s="307"/>
      <c r="Q113" s="307"/>
      <c r="R113" s="307"/>
      <c r="S113" s="307"/>
      <c r="T113" s="307"/>
      <c r="U113" s="307"/>
      <c r="V113" s="307"/>
      <c r="W113" s="307"/>
      <c r="X113" s="307"/>
      <c r="Y113" s="307"/>
      <c r="Z113" s="307"/>
      <c r="AA113" s="307"/>
      <c r="AB113" s="307"/>
      <c r="AC113" s="307"/>
      <c r="AD113" s="307"/>
      <c r="AE113" s="307"/>
      <c r="AF113" s="307"/>
      <c r="AG113" s="307"/>
      <c r="AH113" s="307"/>
      <c r="AI113" s="307"/>
      <c r="AJ113" s="307"/>
      <c r="AK113" s="307"/>
      <c r="AL113" s="307"/>
      <c r="AM113" s="307"/>
      <c r="AN113" s="307"/>
      <c r="AO113" s="307"/>
      <c r="AP113" s="307"/>
      <c r="AQ113" s="307"/>
      <c r="AR113" s="307"/>
      <c r="AS113" s="307"/>
      <c r="AT113" s="307"/>
      <c r="AU113" s="307"/>
      <c r="AV113" s="307"/>
      <c r="AW113" s="307"/>
      <c r="AX113" s="307"/>
      <c r="AY113" s="307"/>
      <c r="AZ113" s="307"/>
      <c r="BA113" s="307"/>
      <c r="BB113" s="307"/>
      <c r="BC113" s="307"/>
      <c r="BD113" s="307"/>
      <c r="BE113" s="307"/>
      <c r="BF113" s="307"/>
      <c r="BG113" s="307"/>
      <c r="BH113" s="307"/>
      <c r="BI113" s="307"/>
      <c r="BJ113" s="307"/>
      <c r="BK113" s="307"/>
      <c r="BL113" s="307"/>
      <c r="BM113" s="307"/>
      <c r="BN113" s="307"/>
      <c r="BO113" s="307"/>
      <c r="BP113" s="307"/>
      <c r="BQ113" s="307"/>
      <c r="BR113" s="307"/>
      <c r="BS113" s="307"/>
      <c r="BT113" s="307"/>
      <c r="BU113" s="307"/>
      <c r="BV113" s="307"/>
      <c r="BW113" s="307"/>
      <c r="BX113" s="307"/>
      <c r="BY113" s="307"/>
      <c r="BZ113" s="307"/>
      <c r="CA113" s="307"/>
      <c r="CB113" s="307"/>
      <c r="CC113" s="307"/>
      <c r="CD113" s="307"/>
      <c r="CE113" s="307"/>
      <c r="CF113" s="307"/>
      <c r="CG113" s="307"/>
      <c r="CH113" s="307"/>
      <c r="CI113" s="307"/>
      <c r="CJ113" s="307"/>
      <c r="CK113" s="307"/>
      <c r="CL113" s="307"/>
      <c r="CM113" s="307"/>
      <c r="CN113" s="307"/>
      <c r="CO113" s="307"/>
      <c r="CP113" s="307"/>
      <c r="CQ113" s="307"/>
      <c r="CR113" s="307"/>
      <c r="CS113" s="307"/>
      <c r="CT113" s="307"/>
      <c r="CU113" s="307"/>
      <c r="CV113" s="307"/>
      <c r="CW113" s="307"/>
      <c r="CX113" s="307"/>
      <c r="CY113" s="307"/>
      <c r="CZ113" s="307"/>
      <c r="DA113" s="307"/>
      <c r="DB113" s="307"/>
      <c r="DC113" s="307"/>
      <c r="DD113" s="307"/>
      <c r="DE113" s="307"/>
      <c r="DF113" s="307"/>
      <c r="DG113" s="307"/>
      <c r="DH113" s="307"/>
      <c r="DI113" s="307"/>
      <c r="DJ113" s="307"/>
      <c r="DK113" s="307"/>
      <c r="DL113" s="307"/>
      <c r="DM113" s="307"/>
      <c r="DN113" s="307"/>
      <c r="DO113" s="307"/>
      <c r="DP113" s="307"/>
      <c r="DQ113" s="307"/>
      <c r="DR113" s="307"/>
      <c r="DS113" s="307"/>
      <c r="DT113" s="307"/>
      <c r="DU113" s="307"/>
      <c r="DV113" s="307"/>
      <c r="DW113" s="307"/>
      <c r="DX113" s="307"/>
      <c r="DY113" s="307"/>
      <c r="DZ113" s="307"/>
      <c r="EA113" s="307"/>
      <c r="EB113" s="307"/>
      <c r="EC113" s="307"/>
      <c r="ED113" s="307"/>
      <c r="EE113" s="307"/>
      <c r="EF113" s="307"/>
      <c r="EG113" s="307"/>
      <c r="EH113" s="307"/>
      <c r="EI113" s="307"/>
      <c r="EJ113" s="307"/>
      <c r="EK113" s="307"/>
      <c r="EL113" s="307"/>
      <c r="EM113" s="307"/>
      <c r="EN113" s="307"/>
      <c r="EO113" s="307"/>
      <c r="EP113" s="307"/>
      <c r="EQ113" s="307"/>
      <c r="ER113" s="307"/>
      <c r="ES113" s="307"/>
      <c r="ET113" s="307"/>
    </row>
    <row r="114" spans="1:150">
      <c r="A114" s="259" t="s">
        <v>263</v>
      </c>
      <c r="B114" s="11" t="s">
        <v>257</v>
      </c>
      <c r="C114" s="305"/>
      <c r="D114" s="305"/>
      <c r="E114" s="305"/>
      <c r="F114" s="305"/>
      <c r="G114" s="307"/>
      <c r="H114" s="307"/>
      <c r="I114" s="307"/>
      <c r="J114" s="307"/>
      <c r="K114" s="307"/>
      <c r="L114" s="307"/>
      <c r="M114" s="307"/>
      <c r="N114" s="307"/>
      <c r="O114" s="307"/>
      <c r="P114" s="307"/>
      <c r="Q114" s="307"/>
      <c r="R114" s="307"/>
      <c r="S114" s="307"/>
      <c r="T114" s="307"/>
      <c r="U114" s="307"/>
      <c r="V114" s="307"/>
      <c r="W114" s="307"/>
      <c r="X114" s="307"/>
      <c r="Y114" s="307"/>
      <c r="Z114" s="307"/>
      <c r="AA114" s="307"/>
      <c r="AB114" s="307"/>
      <c r="AC114" s="307"/>
      <c r="AD114" s="307"/>
      <c r="AE114" s="307"/>
      <c r="AF114" s="307"/>
      <c r="AG114" s="307"/>
      <c r="AH114" s="307"/>
      <c r="AI114" s="307"/>
      <c r="AJ114" s="307"/>
      <c r="AK114" s="307"/>
      <c r="AL114" s="307"/>
      <c r="AM114" s="307"/>
      <c r="AN114" s="307"/>
      <c r="AO114" s="307"/>
      <c r="AP114" s="307"/>
      <c r="AQ114" s="307"/>
      <c r="AR114" s="307"/>
      <c r="AS114" s="307"/>
      <c r="AT114" s="307"/>
      <c r="AU114" s="307"/>
      <c r="AV114" s="307"/>
      <c r="AW114" s="307"/>
      <c r="AX114" s="307"/>
      <c r="AY114" s="307"/>
      <c r="AZ114" s="307"/>
      <c r="BA114" s="307"/>
      <c r="BB114" s="307"/>
      <c r="BC114" s="307"/>
      <c r="BD114" s="307"/>
      <c r="BE114" s="307"/>
      <c r="BF114" s="307"/>
      <c r="BG114" s="307"/>
      <c r="BH114" s="307"/>
      <c r="BI114" s="307"/>
      <c r="BJ114" s="307"/>
      <c r="BK114" s="307"/>
      <c r="BL114" s="307"/>
      <c r="BM114" s="307"/>
      <c r="BN114" s="307"/>
      <c r="BO114" s="307"/>
      <c r="BP114" s="307"/>
      <c r="BQ114" s="307"/>
      <c r="BR114" s="307"/>
      <c r="BS114" s="307"/>
      <c r="BT114" s="307"/>
      <c r="BU114" s="307"/>
      <c r="BV114" s="307"/>
      <c r="BW114" s="307"/>
      <c r="BX114" s="307"/>
      <c r="BY114" s="307"/>
      <c r="BZ114" s="307"/>
      <c r="CA114" s="307"/>
      <c r="CB114" s="307"/>
      <c r="CC114" s="307"/>
      <c r="CD114" s="307"/>
      <c r="CE114" s="307"/>
      <c r="CF114" s="307"/>
      <c r="CG114" s="307"/>
      <c r="CH114" s="307"/>
      <c r="CI114" s="307"/>
      <c r="CJ114" s="307"/>
      <c r="CK114" s="307"/>
      <c r="CL114" s="307"/>
      <c r="CM114" s="307"/>
      <c r="CN114" s="307"/>
      <c r="CO114" s="307"/>
      <c r="CP114" s="307"/>
      <c r="CQ114" s="307"/>
      <c r="CR114" s="307"/>
      <c r="CS114" s="307"/>
      <c r="CT114" s="307"/>
      <c r="CU114" s="307"/>
      <c r="CV114" s="307"/>
      <c r="CW114" s="307"/>
      <c r="CX114" s="307"/>
      <c r="CY114" s="307"/>
      <c r="CZ114" s="307"/>
      <c r="DA114" s="307"/>
      <c r="DB114" s="307"/>
      <c r="DC114" s="307"/>
      <c r="DD114" s="307"/>
      <c r="DE114" s="307"/>
      <c r="DF114" s="307"/>
      <c r="DG114" s="307"/>
      <c r="DH114" s="307"/>
      <c r="DI114" s="307"/>
      <c r="DJ114" s="307"/>
      <c r="DK114" s="307"/>
      <c r="DL114" s="307"/>
      <c r="DM114" s="307"/>
      <c r="DN114" s="307"/>
      <c r="DO114" s="307"/>
      <c r="DP114" s="307"/>
      <c r="DQ114" s="307"/>
      <c r="DR114" s="307"/>
      <c r="DS114" s="307"/>
      <c r="DT114" s="307"/>
      <c r="DU114" s="307"/>
      <c r="DV114" s="307"/>
      <c r="DW114" s="307"/>
      <c r="DX114" s="307"/>
      <c r="DY114" s="307"/>
      <c r="DZ114" s="307"/>
      <c r="EA114" s="307"/>
      <c r="EB114" s="307"/>
      <c r="EC114" s="307"/>
      <c r="ED114" s="307"/>
      <c r="EE114" s="307"/>
      <c r="EF114" s="307"/>
      <c r="EG114" s="307"/>
      <c r="EH114" s="307"/>
      <c r="EI114" s="307"/>
      <c r="EJ114" s="307"/>
      <c r="EK114" s="307"/>
      <c r="EL114" s="307"/>
      <c r="EM114" s="307"/>
      <c r="EN114" s="307"/>
      <c r="EO114" s="307"/>
      <c r="EP114" s="307"/>
      <c r="EQ114" s="307"/>
      <c r="ER114" s="307"/>
      <c r="ES114" s="307"/>
      <c r="ET114" s="307"/>
    </row>
    <row r="115" spans="1:150">
      <c r="A115" s="259" t="s">
        <v>294</v>
      </c>
      <c r="B115" s="245" t="s">
        <v>254</v>
      </c>
      <c r="C115" s="305"/>
      <c r="D115" s="305"/>
      <c r="E115" s="305"/>
      <c r="F115" s="305"/>
      <c r="G115" s="307"/>
      <c r="H115" s="307"/>
      <c r="I115" s="307"/>
      <c r="J115" s="307"/>
      <c r="K115" s="307"/>
      <c r="L115" s="307"/>
      <c r="M115" s="307"/>
      <c r="N115" s="307"/>
      <c r="O115" s="307"/>
      <c r="P115" s="307"/>
      <c r="Q115" s="307"/>
      <c r="R115" s="307"/>
      <c r="S115" s="307"/>
      <c r="T115" s="307"/>
      <c r="U115" s="307"/>
      <c r="V115" s="307"/>
      <c r="W115" s="307"/>
      <c r="X115" s="307"/>
      <c r="Y115" s="307"/>
      <c r="Z115" s="307"/>
      <c r="AA115" s="307"/>
      <c r="AB115" s="307"/>
      <c r="AC115" s="307"/>
      <c r="AD115" s="307"/>
      <c r="AE115" s="307"/>
      <c r="AF115" s="307"/>
      <c r="AG115" s="307"/>
      <c r="AH115" s="307"/>
      <c r="AI115" s="307"/>
      <c r="AJ115" s="307"/>
      <c r="AK115" s="307"/>
      <c r="AL115" s="307"/>
      <c r="AM115" s="307"/>
      <c r="AN115" s="307"/>
      <c r="AO115" s="307"/>
      <c r="AP115" s="307"/>
      <c r="AQ115" s="307"/>
      <c r="AR115" s="307"/>
      <c r="AS115" s="307"/>
      <c r="AT115" s="307"/>
      <c r="AU115" s="307"/>
      <c r="AV115" s="307"/>
      <c r="AW115" s="307"/>
      <c r="AX115" s="307"/>
      <c r="AY115" s="307"/>
      <c r="AZ115" s="307"/>
      <c r="BA115" s="307"/>
      <c r="BB115" s="307"/>
      <c r="BC115" s="307"/>
      <c r="BD115" s="307"/>
      <c r="BE115" s="307"/>
      <c r="BF115" s="307"/>
      <c r="BG115" s="307"/>
      <c r="BH115" s="307"/>
      <c r="BI115" s="307"/>
      <c r="BJ115" s="307"/>
      <c r="BK115" s="307"/>
      <c r="BL115" s="307"/>
      <c r="BM115" s="307"/>
      <c r="BN115" s="307"/>
      <c r="BO115" s="307"/>
      <c r="BP115" s="307"/>
      <c r="BQ115" s="307"/>
      <c r="BR115" s="307"/>
      <c r="BS115" s="307"/>
      <c r="BT115" s="307"/>
      <c r="BU115" s="307"/>
      <c r="BV115" s="307"/>
      <c r="BW115" s="307"/>
      <c r="BX115" s="307"/>
      <c r="BY115" s="307"/>
      <c r="BZ115" s="307"/>
      <c r="CA115" s="307"/>
      <c r="CB115" s="307"/>
      <c r="CC115" s="307"/>
      <c r="CD115" s="307"/>
      <c r="CE115" s="307"/>
      <c r="CF115" s="307"/>
      <c r="CG115" s="307"/>
      <c r="CH115" s="307"/>
      <c r="CI115" s="307"/>
      <c r="CJ115" s="307"/>
      <c r="CK115" s="307"/>
      <c r="CL115" s="307"/>
      <c r="CM115" s="307"/>
      <c r="CN115" s="307"/>
      <c r="CO115" s="307"/>
      <c r="CP115" s="307"/>
      <c r="CQ115" s="307"/>
      <c r="CR115" s="307"/>
      <c r="CS115" s="307"/>
      <c r="CT115" s="307"/>
      <c r="CU115" s="307"/>
      <c r="CV115" s="307"/>
      <c r="CW115" s="307"/>
      <c r="CX115" s="307"/>
      <c r="CY115" s="307"/>
      <c r="CZ115" s="307"/>
      <c r="DA115" s="307"/>
      <c r="DB115" s="307"/>
      <c r="DC115" s="307"/>
      <c r="DD115" s="307"/>
      <c r="DE115" s="307"/>
      <c r="DF115" s="307"/>
      <c r="DG115" s="307"/>
      <c r="DH115" s="307"/>
      <c r="DI115" s="307"/>
      <c r="DJ115" s="307"/>
      <c r="DK115" s="307"/>
      <c r="DL115" s="307"/>
      <c r="DM115" s="307"/>
      <c r="DN115" s="307"/>
      <c r="DO115" s="307"/>
      <c r="DP115" s="307"/>
      <c r="DQ115" s="307"/>
      <c r="DR115" s="307"/>
      <c r="DS115" s="307"/>
      <c r="DT115" s="307"/>
      <c r="DU115" s="307"/>
      <c r="DV115" s="307"/>
      <c r="DW115" s="307"/>
      <c r="DX115" s="307"/>
      <c r="DY115" s="307"/>
      <c r="DZ115" s="307"/>
      <c r="EA115" s="307"/>
      <c r="EB115" s="307"/>
      <c r="EC115" s="307"/>
      <c r="ED115" s="307"/>
      <c r="EE115" s="307"/>
      <c r="EF115" s="307"/>
      <c r="EG115" s="307"/>
      <c r="EH115" s="307"/>
      <c r="EI115" s="307"/>
      <c r="EJ115" s="307"/>
      <c r="EK115" s="307"/>
      <c r="EL115" s="307"/>
      <c r="EM115" s="307"/>
      <c r="EN115" s="307"/>
      <c r="EO115" s="307"/>
      <c r="EP115" s="307"/>
      <c r="EQ115" s="307"/>
      <c r="ER115" s="307"/>
      <c r="ES115" s="307"/>
      <c r="ET115" s="307"/>
    </row>
    <row r="116" spans="1:150">
      <c r="A116" s="259" t="s">
        <v>294</v>
      </c>
      <c r="B116" s="245" t="s">
        <v>254</v>
      </c>
      <c r="C116" s="306"/>
      <c r="D116" s="306"/>
      <c r="E116" s="306"/>
      <c r="F116" s="306"/>
      <c r="G116" s="307"/>
      <c r="H116" s="307"/>
      <c r="I116" s="307"/>
      <c r="J116" s="307"/>
      <c r="K116" s="307"/>
      <c r="L116" s="307"/>
      <c r="M116" s="307"/>
      <c r="N116" s="307"/>
      <c r="O116" s="307"/>
      <c r="P116" s="307"/>
      <c r="Q116" s="307"/>
      <c r="R116" s="307"/>
      <c r="S116" s="307"/>
      <c r="T116" s="307"/>
      <c r="U116" s="307"/>
      <c r="V116" s="307"/>
      <c r="W116" s="307"/>
      <c r="X116" s="307"/>
      <c r="Y116" s="307"/>
      <c r="Z116" s="307"/>
      <c r="AA116" s="307"/>
      <c r="AB116" s="307"/>
      <c r="AC116" s="307"/>
      <c r="AD116" s="307"/>
      <c r="AE116" s="307"/>
      <c r="AF116" s="307"/>
      <c r="AG116" s="307"/>
      <c r="AH116" s="307"/>
      <c r="AI116" s="307"/>
      <c r="AJ116" s="307"/>
      <c r="AK116" s="307"/>
      <c r="AL116" s="307"/>
      <c r="AM116" s="307"/>
      <c r="AN116" s="307"/>
      <c r="AO116" s="307"/>
      <c r="AP116" s="307"/>
      <c r="AQ116" s="307"/>
      <c r="AR116" s="307"/>
      <c r="AS116" s="307"/>
      <c r="AT116" s="307"/>
      <c r="AU116" s="307"/>
      <c r="AV116" s="307"/>
      <c r="AW116" s="307"/>
      <c r="AX116" s="307"/>
      <c r="AY116" s="307"/>
      <c r="AZ116" s="307"/>
      <c r="BA116" s="307"/>
      <c r="BB116" s="307"/>
      <c r="BC116" s="307"/>
      <c r="BD116" s="307"/>
      <c r="BE116" s="307"/>
      <c r="BF116" s="307"/>
      <c r="BG116" s="307"/>
      <c r="BH116" s="307"/>
      <c r="BI116" s="307"/>
      <c r="BJ116" s="307"/>
      <c r="BK116" s="307"/>
      <c r="BL116" s="307"/>
      <c r="BM116" s="307"/>
      <c r="BN116" s="307"/>
      <c r="BO116" s="307"/>
      <c r="BP116" s="307"/>
      <c r="BQ116" s="307"/>
      <c r="BR116" s="307"/>
      <c r="BS116" s="307"/>
      <c r="BT116" s="307"/>
      <c r="BU116" s="307"/>
      <c r="BV116" s="307"/>
      <c r="BW116" s="307"/>
      <c r="BX116" s="307"/>
      <c r="BY116" s="307"/>
      <c r="BZ116" s="307"/>
      <c r="CA116" s="307"/>
      <c r="CB116" s="307"/>
      <c r="CC116" s="307"/>
      <c r="CD116" s="307"/>
      <c r="CE116" s="307"/>
      <c r="CF116" s="307"/>
      <c r="CG116" s="307"/>
      <c r="CH116" s="307"/>
      <c r="CI116" s="307"/>
      <c r="CJ116" s="307"/>
      <c r="CK116" s="307"/>
      <c r="CL116" s="307"/>
      <c r="CM116" s="307"/>
      <c r="CN116" s="307"/>
      <c r="CO116" s="307"/>
      <c r="CP116" s="307"/>
      <c r="CQ116" s="307"/>
      <c r="CR116" s="307"/>
      <c r="CS116" s="307"/>
      <c r="CT116" s="307"/>
      <c r="CU116" s="307"/>
      <c r="CV116" s="307"/>
      <c r="CW116" s="307"/>
      <c r="CX116" s="307"/>
      <c r="CY116" s="307"/>
      <c r="CZ116" s="307"/>
      <c r="DA116" s="307"/>
      <c r="DB116" s="307"/>
      <c r="DC116" s="307"/>
      <c r="DD116" s="307"/>
      <c r="DE116" s="307"/>
      <c r="DF116" s="307"/>
      <c r="DG116" s="307"/>
      <c r="DH116" s="307"/>
      <c r="DI116" s="307"/>
      <c r="DJ116" s="307"/>
      <c r="DK116" s="307"/>
      <c r="DL116" s="307"/>
      <c r="DM116" s="307"/>
      <c r="DN116" s="307"/>
      <c r="DO116" s="307"/>
      <c r="DP116" s="307"/>
      <c r="DQ116" s="307"/>
      <c r="DR116" s="307"/>
      <c r="DS116" s="307"/>
      <c r="DT116" s="307"/>
      <c r="DU116" s="307"/>
      <c r="DV116" s="307"/>
      <c r="DW116" s="307"/>
      <c r="DX116" s="307"/>
      <c r="DY116" s="307"/>
      <c r="DZ116" s="307"/>
      <c r="EA116" s="307"/>
      <c r="EB116" s="307"/>
      <c r="EC116" s="307"/>
      <c r="ED116" s="307"/>
      <c r="EE116" s="307"/>
      <c r="EF116" s="307"/>
      <c r="EG116" s="307"/>
      <c r="EH116" s="307"/>
      <c r="EI116" s="307"/>
      <c r="EJ116" s="307"/>
      <c r="EK116" s="307"/>
      <c r="EL116" s="307"/>
      <c r="EM116" s="307"/>
      <c r="EN116" s="307"/>
      <c r="EO116" s="307"/>
      <c r="EP116" s="307"/>
      <c r="EQ116" s="307"/>
      <c r="ER116" s="307"/>
      <c r="ES116" s="307"/>
      <c r="ET116" s="307"/>
    </row>
    <row r="117" spans="1:150">
      <c r="A117" s="246">
        <v>7</v>
      </c>
      <c r="B117" s="247" t="s">
        <v>12</v>
      </c>
      <c r="C117" s="250">
        <f>C118+C119</f>
        <v>0</v>
      </c>
      <c r="D117" s="250">
        <f>D118+D119</f>
        <v>0</v>
      </c>
      <c r="E117" s="250">
        <f>E118+E119</f>
        <v>0</v>
      </c>
      <c r="F117" s="250">
        <f>F118+F119</f>
        <v>0</v>
      </c>
      <c r="G117" s="307"/>
      <c r="H117" s="307"/>
      <c r="I117" s="307"/>
      <c r="J117" s="307"/>
      <c r="K117" s="307"/>
      <c r="L117" s="307"/>
      <c r="M117" s="307"/>
      <c r="N117" s="307"/>
      <c r="O117" s="307"/>
      <c r="P117" s="307"/>
      <c r="Q117" s="307"/>
      <c r="R117" s="307"/>
      <c r="S117" s="307"/>
      <c r="T117" s="307"/>
      <c r="U117" s="307"/>
      <c r="V117" s="307"/>
      <c r="W117" s="307"/>
      <c r="X117" s="307"/>
      <c r="Y117" s="307"/>
      <c r="Z117" s="307"/>
      <c r="AA117" s="307"/>
      <c r="AB117" s="307"/>
      <c r="AC117" s="307"/>
      <c r="AD117" s="307"/>
      <c r="AE117" s="307"/>
      <c r="AF117" s="307"/>
      <c r="AG117" s="307"/>
      <c r="AH117" s="307"/>
      <c r="AI117" s="307"/>
      <c r="AJ117" s="307"/>
      <c r="AK117" s="307"/>
      <c r="AL117" s="307"/>
      <c r="AM117" s="307"/>
      <c r="AN117" s="307"/>
      <c r="AO117" s="307"/>
      <c r="AP117" s="307"/>
      <c r="AQ117" s="307"/>
      <c r="AR117" s="307"/>
      <c r="AS117" s="307"/>
      <c r="AT117" s="307"/>
      <c r="AU117" s="307"/>
      <c r="AV117" s="307"/>
      <c r="AW117" s="307"/>
      <c r="AX117" s="307"/>
      <c r="AY117" s="307"/>
      <c r="AZ117" s="307"/>
      <c r="BA117" s="307"/>
      <c r="BB117" s="307"/>
      <c r="BC117" s="307"/>
      <c r="BD117" s="307"/>
      <c r="BE117" s="307"/>
      <c r="BF117" s="307"/>
      <c r="BG117" s="307"/>
      <c r="BH117" s="307"/>
      <c r="BI117" s="307"/>
      <c r="BJ117" s="307"/>
      <c r="BK117" s="307"/>
      <c r="BL117" s="307"/>
      <c r="BM117" s="307"/>
      <c r="BN117" s="307"/>
      <c r="BO117" s="307"/>
      <c r="BP117" s="307"/>
      <c r="BQ117" s="307"/>
      <c r="BR117" s="307"/>
      <c r="BS117" s="307"/>
      <c r="BT117" s="307"/>
      <c r="BU117" s="307"/>
      <c r="BV117" s="307"/>
      <c r="BW117" s="307"/>
      <c r="BX117" s="307"/>
      <c r="BY117" s="307"/>
      <c r="BZ117" s="307"/>
      <c r="CA117" s="307"/>
      <c r="CB117" s="307"/>
      <c r="CC117" s="307"/>
      <c r="CD117" s="307"/>
      <c r="CE117" s="307"/>
      <c r="CF117" s="307"/>
      <c r="CG117" s="307"/>
      <c r="CH117" s="307"/>
      <c r="CI117" s="307"/>
      <c r="CJ117" s="307"/>
      <c r="CK117" s="307"/>
      <c r="CL117" s="307"/>
      <c r="CM117" s="307"/>
      <c r="CN117" s="307"/>
      <c r="CO117" s="307"/>
      <c r="CP117" s="307"/>
      <c r="CQ117" s="307"/>
      <c r="CR117" s="307"/>
      <c r="CS117" s="307"/>
      <c r="CT117" s="307"/>
      <c r="CU117" s="307"/>
      <c r="CV117" s="307"/>
      <c r="CW117" s="307"/>
      <c r="CX117" s="307"/>
      <c r="CY117" s="307"/>
      <c r="CZ117" s="307"/>
      <c r="DA117" s="307"/>
      <c r="DB117" s="307"/>
      <c r="DC117" s="307"/>
      <c r="DD117" s="307"/>
      <c r="DE117" s="307"/>
      <c r="DF117" s="307"/>
      <c r="DG117" s="307"/>
      <c r="DH117" s="307"/>
      <c r="DI117" s="307"/>
      <c r="DJ117" s="307"/>
      <c r="DK117" s="307"/>
      <c r="DL117" s="307"/>
      <c r="DM117" s="307"/>
      <c r="DN117" s="307"/>
      <c r="DO117" s="307"/>
      <c r="DP117" s="307"/>
      <c r="DQ117" s="307"/>
      <c r="DR117" s="307"/>
      <c r="DS117" s="307"/>
      <c r="DT117" s="307"/>
      <c r="DU117" s="307"/>
      <c r="DV117" s="307"/>
      <c r="DW117" s="307"/>
      <c r="DX117" s="307"/>
      <c r="DY117" s="307"/>
      <c r="DZ117" s="307"/>
      <c r="EA117" s="307"/>
      <c r="EB117" s="307"/>
      <c r="EC117" s="307"/>
      <c r="ED117" s="307"/>
      <c r="EE117" s="307"/>
      <c r="EF117" s="307"/>
      <c r="EG117" s="307"/>
      <c r="EH117" s="307"/>
      <c r="EI117" s="307"/>
      <c r="EJ117" s="307"/>
      <c r="EK117" s="307"/>
      <c r="EL117" s="307"/>
      <c r="EM117" s="307"/>
      <c r="EN117" s="307"/>
      <c r="EO117" s="307"/>
      <c r="EP117" s="307"/>
      <c r="EQ117" s="307"/>
      <c r="ER117" s="307"/>
      <c r="ES117" s="307"/>
      <c r="ET117" s="307"/>
    </row>
    <row r="118" spans="1:150">
      <c r="A118" s="340" t="s">
        <v>229</v>
      </c>
      <c r="B118" s="341"/>
      <c r="C118" s="295">
        <f>'Evolución Presupuestaria'!I13</f>
        <v>0</v>
      </c>
      <c r="D118" s="295">
        <f>C117*1</f>
        <v>0</v>
      </c>
      <c r="E118" s="295">
        <f>D117*1</f>
        <v>0</v>
      </c>
      <c r="F118" s="295">
        <f>E117*1</f>
        <v>0</v>
      </c>
      <c r="G118" s="307" t="s">
        <v>277</v>
      </c>
      <c r="H118" s="307"/>
      <c r="I118" s="307"/>
      <c r="J118" s="307"/>
      <c r="K118" s="307"/>
      <c r="L118" s="307"/>
      <c r="M118" s="307"/>
      <c r="N118" s="307"/>
      <c r="O118" s="307"/>
      <c r="P118" s="307"/>
      <c r="Q118" s="307"/>
      <c r="R118" s="307"/>
      <c r="S118" s="307"/>
      <c r="T118" s="307"/>
      <c r="U118" s="307"/>
      <c r="V118" s="307"/>
      <c r="W118" s="307"/>
      <c r="X118" s="307"/>
      <c r="Y118" s="307"/>
      <c r="Z118" s="307"/>
      <c r="AA118" s="307"/>
      <c r="AB118" s="307"/>
      <c r="AC118" s="307"/>
      <c r="AD118" s="307"/>
      <c r="AE118" s="307"/>
      <c r="AF118" s="307"/>
      <c r="AG118" s="307"/>
      <c r="AH118" s="307"/>
      <c r="AI118" s="307"/>
      <c r="AJ118" s="307"/>
      <c r="AK118" s="307"/>
      <c r="AL118" s="307"/>
      <c r="AM118" s="307"/>
      <c r="AN118" s="307"/>
      <c r="AO118" s="307"/>
      <c r="AP118" s="307"/>
      <c r="AQ118" s="307"/>
      <c r="AR118" s="307"/>
      <c r="AS118" s="307"/>
      <c r="AT118" s="307"/>
      <c r="AU118" s="307"/>
      <c r="AV118" s="307"/>
      <c r="AW118" s="307"/>
      <c r="AX118" s="307"/>
      <c r="AY118" s="307"/>
      <c r="AZ118" s="307"/>
      <c r="BA118" s="307"/>
      <c r="BB118" s="307"/>
      <c r="BC118" s="307"/>
      <c r="BD118" s="307"/>
      <c r="BE118" s="307"/>
      <c r="BF118" s="307"/>
      <c r="BG118" s="307"/>
      <c r="BH118" s="307"/>
      <c r="BI118" s="307"/>
      <c r="BJ118" s="307"/>
      <c r="BK118" s="307"/>
      <c r="BL118" s="307"/>
      <c r="BM118" s="307"/>
      <c r="BN118" s="307"/>
      <c r="BO118" s="307"/>
      <c r="BP118" s="307"/>
      <c r="BQ118" s="307"/>
      <c r="BR118" s="307"/>
      <c r="BS118" s="307"/>
      <c r="BT118" s="307"/>
      <c r="BU118" s="307"/>
      <c r="BV118" s="307"/>
      <c r="BW118" s="307"/>
      <c r="BX118" s="307"/>
      <c r="BY118" s="307"/>
      <c r="BZ118" s="307"/>
      <c r="CA118" s="307"/>
      <c r="CB118" s="307"/>
      <c r="CC118" s="307"/>
      <c r="CD118" s="307"/>
      <c r="CE118" s="307"/>
      <c r="CF118" s="307"/>
      <c r="CG118" s="307"/>
      <c r="CH118" s="307"/>
      <c r="CI118" s="307"/>
      <c r="CJ118" s="307"/>
      <c r="CK118" s="307"/>
      <c r="CL118" s="307"/>
      <c r="CM118" s="307"/>
      <c r="CN118" s="307"/>
      <c r="CO118" s="307"/>
      <c r="CP118" s="307"/>
      <c r="CQ118" s="307"/>
      <c r="CR118" s="307"/>
      <c r="CS118" s="307"/>
      <c r="CT118" s="307"/>
      <c r="CU118" s="307"/>
      <c r="CV118" s="307"/>
      <c r="CW118" s="307"/>
      <c r="CX118" s="307"/>
      <c r="CY118" s="307"/>
      <c r="CZ118" s="307"/>
      <c r="DA118" s="307"/>
      <c r="DB118" s="307"/>
      <c r="DC118" s="307"/>
      <c r="DD118" s="307"/>
      <c r="DE118" s="307"/>
      <c r="DF118" s="307"/>
      <c r="DG118" s="307"/>
      <c r="DH118" s="307"/>
      <c r="DI118" s="307"/>
      <c r="DJ118" s="307"/>
      <c r="DK118" s="307"/>
      <c r="DL118" s="307"/>
      <c r="DM118" s="307"/>
      <c r="DN118" s="307"/>
      <c r="DO118" s="307"/>
      <c r="DP118" s="307"/>
      <c r="DQ118" s="307"/>
      <c r="DR118" s="307"/>
      <c r="DS118" s="307"/>
      <c r="DT118" s="307"/>
      <c r="DU118" s="307"/>
      <c r="DV118" s="307"/>
      <c r="DW118" s="307"/>
      <c r="DX118" s="307"/>
      <c r="DY118" s="307"/>
      <c r="DZ118" s="307"/>
      <c r="EA118" s="307"/>
      <c r="EB118" s="307"/>
      <c r="EC118" s="307"/>
      <c r="ED118" s="307"/>
      <c r="EE118" s="307"/>
      <c r="EF118" s="307"/>
      <c r="EG118" s="307"/>
      <c r="EH118" s="307"/>
      <c r="EI118" s="307"/>
      <c r="EJ118" s="307"/>
      <c r="EK118" s="307"/>
      <c r="EL118" s="307"/>
      <c r="EM118" s="307"/>
      <c r="EN118" s="307"/>
      <c r="EO118" s="307"/>
      <c r="EP118" s="307"/>
      <c r="EQ118" s="307"/>
      <c r="ER118" s="307"/>
      <c r="ES118" s="307"/>
      <c r="ET118" s="307"/>
    </row>
    <row r="119" spans="1:150">
      <c r="A119" s="342" t="s">
        <v>230</v>
      </c>
      <c r="B119" s="343"/>
      <c r="C119" s="249">
        <f>SUM(C120:C123)</f>
        <v>0</v>
      </c>
      <c r="D119" s="249">
        <f>SUM(D120:D123)</f>
        <v>0</v>
      </c>
      <c r="E119" s="249">
        <f>SUM(E120:E123)</f>
        <v>0</v>
      </c>
      <c r="F119" s="249">
        <f>SUM(F120:F123)</f>
        <v>0</v>
      </c>
      <c r="G119" s="307"/>
      <c r="H119" s="307"/>
      <c r="I119" s="307"/>
      <c r="J119" s="307"/>
      <c r="K119" s="307"/>
      <c r="L119" s="307"/>
      <c r="M119" s="307"/>
      <c r="N119" s="307"/>
      <c r="O119" s="307"/>
      <c r="P119" s="307"/>
      <c r="Q119" s="307"/>
      <c r="R119" s="307"/>
      <c r="S119" s="307"/>
      <c r="T119" s="307"/>
      <c r="U119" s="307"/>
      <c r="V119" s="307"/>
      <c r="W119" s="307"/>
      <c r="X119" s="307"/>
      <c r="Y119" s="307"/>
      <c r="Z119" s="307"/>
      <c r="AA119" s="307"/>
      <c r="AB119" s="307"/>
      <c r="AC119" s="307"/>
      <c r="AD119" s="307"/>
      <c r="AE119" s="307"/>
      <c r="AF119" s="307"/>
      <c r="AG119" s="307"/>
      <c r="AH119" s="307"/>
      <c r="AI119" s="307"/>
      <c r="AJ119" s="307"/>
      <c r="AK119" s="307"/>
      <c r="AL119" s="307"/>
      <c r="AM119" s="307"/>
      <c r="AN119" s="307"/>
      <c r="AO119" s="307"/>
      <c r="AP119" s="307"/>
      <c r="AQ119" s="307"/>
      <c r="AR119" s="307"/>
      <c r="AS119" s="307"/>
      <c r="AT119" s="307"/>
      <c r="AU119" s="307"/>
      <c r="AV119" s="307"/>
      <c r="AW119" s="307"/>
      <c r="AX119" s="307"/>
      <c r="AY119" s="307"/>
      <c r="AZ119" s="307"/>
      <c r="BA119" s="307"/>
      <c r="BB119" s="307"/>
      <c r="BC119" s="307"/>
      <c r="BD119" s="307"/>
      <c r="BE119" s="307"/>
      <c r="BF119" s="307"/>
      <c r="BG119" s="307"/>
      <c r="BH119" s="307"/>
      <c r="BI119" s="307"/>
      <c r="BJ119" s="307"/>
      <c r="BK119" s="307"/>
      <c r="BL119" s="307"/>
      <c r="BM119" s="307"/>
      <c r="BN119" s="307"/>
      <c r="BO119" s="307"/>
      <c r="BP119" s="307"/>
      <c r="BQ119" s="307"/>
      <c r="BR119" s="307"/>
      <c r="BS119" s="307"/>
      <c r="BT119" s="307"/>
      <c r="BU119" s="307"/>
      <c r="BV119" s="307"/>
      <c r="BW119" s="307"/>
      <c r="BX119" s="307"/>
      <c r="BY119" s="307"/>
      <c r="BZ119" s="307"/>
      <c r="CA119" s="307"/>
      <c r="CB119" s="307"/>
      <c r="CC119" s="307"/>
      <c r="CD119" s="307"/>
      <c r="CE119" s="307"/>
      <c r="CF119" s="307"/>
      <c r="CG119" s="307"/>
      <c r="CH119" s="307"/>
      <c r="CI119" s="307"/>
      <c r="CJ119" s="307"/>
      <c r="CK119" s="307"/>
      <c r="CL119" s="307"/>
      <c r="CM119" s="307"/>
      <c r="CN119" s="307"/>
      <c r="CO119" s="307"/>
      <c r="CP119" s="307"/>
      <c r="CQ119" s="307"/>
      <c r="CR119" s="307"/>
      <c r="CS119" s="307"/>
      <c r="CT119" s="307"/>
      <c r="CU119" s="307"/>
      <c r="CV119" s="307"/>
      <c r="CW119" s="307"/>
      <c r="CX119" s="307"/>
      <c r="CY119" s="307"/>
      <c r="CZ119" s="307"/>
      <c r="DA119" s="307"/>
      <c r="DB119" s="307"/>
      <c r="DC119" s="307"/>
      <c r="DD119" s="307"/>
      <c r="DE119" s="307"/>
      <c r="DF119" s="307"/>
      <c r="DG119" s="307"/>
      <c r="DH119" s="307"/>
      <c r="DI119" s="307"/>
      <c r="DJ119" s="307"/>
      <c r="DK119" s="307"/>
      <c r="DL119" s="307"/>
      <c r="DM119" s="307"/>
      <c r="DN119" s="307"/>
      <c r="DO119" s="307"/>
      <c r="DP119" s="307"/>
      <c r="DQ119" s="307"/>
      <c r="DR119" s="307"/>
      <c r="DS119" s="307"/>
      <c r="DT119" s="307"/>
      <c r="DU119" s="307"/>
      <c r="DV119" s="307"/>
      <c r="DW119" s="307"/>
      <c r="DX119" s="307"/>
      <c r="DY119" s="307"/>
      <c r="DZ119" s="307"/>
      <c r="EA119" s="307"/>
      <c r="EB119" s="307"/>
      <c r="EC119" s="307"/>
      <c r="ED119" s="307"/>
      <c r="EE119" s="307"/>
      <c r="EF119" s="307"/>
      <c r="EG119" s="307"/>
      <c r="EH119" s="307"/>
      <c r="EI119" s="307"/>
      <c r="EJ119" s="307"/>
      <c r="EK119" s="307"/>
      <c r="EL119" s="307"/>
      <c r="EM119" s="307"/>
      <c r="EN119" s="307"/>
      <c r="EO119" s="307"/>
      <c r="EP119" s="307"/>
      <c r="EQ119" s="307"/>
      <c r="ER119" s="307"/>
      <c r="ES119" s="307"/>
      <c r="ET119" s="307"/>
    </row>
    <row r="120" spans="1:150" ht="23.25">
      <c r="A120" s="259" t="s">
        <v>287</v>
      </c>
      <c r="B120" s="245" t="s">
        <v>262</v>
      </c>
      <c r="C120" s="304"/>
      <c r="D120" s="304"/>
      <c r="E120" s="304"/>
      <c r="F120" s="304"/>
      <c r="G120" s="307"/>
      <c r="H120" s="307"/>
      <c r="I120" s="307"/>
      <c r="J120" s="307"/>
      <c r="K120" s="307"/>
      <c r="L120" s="307"/>
      <c r="M120" s="307"/>
      <c r="N120" s="307"/>
      <c r="O120" s="307"/>
      <c r="P120" s="307"/>
      <c r="Q120" s="307"/>
      <c r="R120" s="307"/>
      <c r="S120" s="307"/>
      <c r="T120" s="307"/>
      <c r="U120" s="307"/>
      <c r="V120" s="307"/>
      <c r="W120" s="307"/>
      <c r="X120" s="307"/>
      <c r="Y120" s="307"/>
      <c r="Z120" s="307"/>
      <c r="AA120" s="307"/>
      <c r="AB120" s="307"/>
      <c r="AC120" s="307"/>
      <c r="AD120" s="307"/>
      <c r="AE120" s="307"/>
      <c r="AF120" s="307"/>
      <c r="AG120" s="307"/>
      <c r="AH120" s="307"/>
      <c r="AI120" s="307"/>
      <c r="AJ120" s="307"/>
      <c r="AK120" s="307"/>
      <c r="AL120" s="307"/>
      <c r="AM120" s="307"/>
      <c r="AN120" s="307"/>
      <c r="AO120" s="307"/>
      <c r="AP120" s="307"/>
      <c r="AQ120" s="307"/>
      <c r="AR120" s="307"/>
      <c r="AS120" s="307"/>
      <c r="AT120" s="307"/>
      <c r="AU120" s="307"/>
      <c r="AV120" s="307"/>
      <c r="AW120" s="307"/>
      <c r="AX120" s="307"/>
      <c r="AY120" s="307"/>
      <c r="AZ120" s="307"/>
      <c r="BA120" s="307"/>
      <c r="BB120" s="307"/>
      <c r="BC120" s="307"/>
      <c r="BD120" s="307"/>
      <c r="BE120" s="307"/>
      <c r="BF120" s="307"/>
      <c r="BG120" s="307"/>
      <c r="BH120" s="307"/>
      <c r="BI120" s="307"/>
      <c r="BJ120" s="307"/>
      <c r="BK120" s="307"/>
      <c r="BL120" s="307"/>
      <c r="BM120" s="307"/>
      <c r="BN120" s="307"/>
      <c r="BO120" s="307"/>
      <c r="BP120" s="307"/>
      <c r="BQ120" s="307"/>
      <c r="BR120" s="307"/>
      <c r="BS120" s="307"/>
      <c r="BT120" s="307"/>
      <c r="BU120" s="307"/>
      <c r="BV120" s="307"/>
      <c r="BW120" s="307"/>
      <c r="BX120" s="307"/>
      <c r="BY120" s="307"/>
      <c r="BZ120" s="307"/>
      <c r="CA120" s="307"/>
      <c r="CB120" s="307"/>
      <c r="CC120" s="307"/>
      <c r="CD120" s="307"/>
      <c r="CE120" s="307"/>
      <c r="CF120" s="307"/>
      <c r="CG120" s="307"/>
      <c r="CH120" s="307"/>
      <c r="CI120" s="307"/>
      <c r="CJ120" s="307"/>
      <c r="CK120" s="307"/>
      <c r="CL120" s="307"/>
      <c r="CM120" s="307"/>
      <c r="CN120" s="307"/>
      <c r="CO120" s="307"/>
      <c r="CP120" s="307"/>
      <c r="CQ120" s="307"/>
      <c r="CR120" s="307"/>
      <c r="CS120" s="307"/>
      <c r="CT120" s="307"/>
      <c r="CU120" s="307"/>
      <c r="CV120" s="307"/>
      <c r="CW120" s="307"/>
      <c r="CX120" s="307"/>
      <c r="CY120" s="307"/>
      <c r="CZ120" s="307"/>
      <c r="DA120" s="307"/>
      <c r="DB120" s="307"/>
      <c r="DC120" s="307"/>
      <c r="DD120" s="307"/>
      <c r="DE120" s="307"/>
      <c r="DF120" s="307"/>
      <c r="DG120" s="307"/>
      <c r="DH120" s="307"/>
      <c r="DI120" s="307"/>
      <c r="DJ120" s="307"/>
      <c r="DK120" s="307"/>
      <c r="DL120" s="307"/>
      <c r="DM120" s="307"/>
      <c r="DN120" s="307"/>
      <c r="DO120" s="307"/>
      <c r="DP120" s="307"/>
      <c r="DQ120" s="307"/>
      <c r="DR120" s="307"/>
      <c r="DS120" s="307"/>
      <c r="DT120" s="307"/>
      <c r="DU120" s="307"/>
      <c r="DV120" s="307"/>
      <c r="DW120" s="307"/>
      <c r="DX120" s="307"/>
      <c r="DY120" s="307"/>
      <c r="DZ120" s="307"/>
      <c r="EA120" s="307"/>
      <c r="EB120" s="307"/>
      <c r="EC120" s="307"/>
      <c r="ED120" s="307"/>
      <c r="EE120" s="307"/>
      <c r="EF120" s="307"/>
      <c r="EG120" s="307"/>
      <c r="EH120" s="307"/>
      <c r="EI120" s="307"/>
      <c r="EJ120" s="307"/>
      <c r="EK120" s="307"/>
      <c r="EL120" s="307"/>
      <c r="EM120" s="307"/>
      <c r="EN120" s="307"/>
      <c r="EO120" s="307"/>
      <c r="EP120" s="307"/>
      <c r="EQ120" s="307"/>
      <c r="ER120" s="307"/>
      <c r="ES120" s="307"/>
      <c r="ET120" s="307"/>
    </row>
    <row r="121" spans="1:150" ht="23.25">
      <c r="A121" s="259" t="s">
        <v>287</v>
      </c>
      <c r="B121" s="245" t="s">
        <v>262</v>
      </c>
      <c r="C121" s="305"/>
      <c r="D121" s="305"/>
      <c r="E121" s="305"/>
      <c r="F121" s="305"/>
      <c r="G121" s="307"/>
      <c r="H121" s="307"/>
      <c r="I121" s="307"/>
      <c r="J121" s="307"/>
      <c r="K121" s="307"/>
      <c r="L121" s="307"/>
      <c r="M121" s="307"/>
      <c r="N121" s="307"/>
      <c r="O121" s="307"/>
      <c r="P121" s="307"/>
      <c r="Q121" s="307"/>
      <c r="R121" s="307"/>
      <c r="S121" s="307"/>
      <c r="T121" s="307"/>
      <c r="U121" s="307"/>
      <c r="V121" s="307"/>
      <c r="W121" s="307"/>
      <c r="X121" s="307"/>
      <c r="Y121" s="307"/>
      <c r="Z121" s="307"/>
      <c r="AA121" s="307"/>
      <c r="AB121" s="307"/>
      <c r="AC121" s="307"/>
      <c r="AD121" s="307"/>
      <c r="AE121" s="307"/>
      <c r="AF121" s="307"/>
      <c r="AG121" s="307"/>
      <c r="AH121" s="307"/>
      <c r="AI121" s="307"/>
      <c r="AJ121" s="307"/>
      <c r="AK121" s="307"/>
      <c r="AL121" s="307"/>
      <c r="AM121" s="307"/>
      <c r="AN121" s="307"/>
      <c r="AO121" s="307"/>
      <c r="AP121" s="307"/>
      <c r="AQ121" s="307"/>
      <c r="AR121" s="307"/>
      <c r="AS121" s="307"/>
      <c r="AT121" s="307"/>
      <c r="AU121" s="307"/>
      <c r="AV121" s="307"/>
      <c r="AW121" s="307"/>
      <c r="AX121" s="307"/>
      <c r="AY121" s="307"/>
      <c r="AZ121" s="307"/>
      <c r="BA121" s="307"/>
      <c r="BB121" s="307"/>
      <c r="BC121" s="307"/>
      <c r="BD121" s="307"/>
      <c r="BE121" s="307"/>
      <c r="BF121" s="307"/>
      <c r="BG121" s="307"/>
      <c r="BH121" s="307"/>
      <c r="BI121" s="307"/>
      <c r="BJ121" s="307"/>
      <c r="BK121" s="307"/>
      <c r="BL121" s="307"/>
      <c r="BM121" s="307"/>
      <c r="BN121" s="307"/>
      <c r="BO121" s="307"/>
      <c r="BP121" s="307"/>
      <c r="BQ121" s="307"/>
      <c r="BR121" s="307"/>
      <c r="BS121" s="307"/>
      <c r="BT121" s="307"/>
      <c r="BU121" s="307"/>
      <c r="BV121" s="307"/>
      <c r="BW121" s="307"/>
      <c r="BX121" s="307"/>
      <c r="BY121" s="307"/>
      <c r="BZ121" s="307"/>
      <c r="CA121" s="307"/>
      <c r="CB121" s="307"/>
      <c r="CC121" s="307"/>
      <c r="CD121" s="307"/>
      <c r="CE121" s="307"/>
      <c r="CF121" s="307"/>
      <c r="CG121" s="307"/>
      <c r="CH121" s="307"/>
      <c r="CI121" s="307"/>
      <c r="CJ121" s="307"/>
      <c r="CK121" s="307"/>
      <c r="CL121" s="307"/>
      <c r="CM121" s="307"/>
      <c r="CN121" s="307"/>
      <c r="CO121" s="307"/>
      <c r="CP121" s="307"/>
      <c r="CQ121" s="307"/>
      <c r="CR121" s="307"/>
      <c r="CS121" s="307"/>
      <c r="CT121" s="307"/>
      <c r="CU121" s="307"/>
      <c r="CV121" s="307"/>
      <c r="CW121" s="307"/>
      <c r="CX121" s="307"/>
      <c r="CY121" s="307"/>
      <c r="CZ121" s="307"/>
      <c r="DA121" s="307"/>
      <c r="DB121" s="307"/>
      <c r="DC121" s="307"/>
      <c r="DD121" s="307"/>
      <c r="DE121" s="307"/>
      <c r="DF121" s="307"/>
      <c r="DG121" s="307"/>
      <c r="DH121" s="307"/>
      <c r="DI121" s="307"/>
      <c r="DJ121" s="307"/>
      <c r="DK121" s="307"/>
      <c r="DL121" s="307"/>
      <c r="DM121" s="307"/>
      <c r="DN121" s="307"/>
      <c r="DO121" s="307"/>
      <c r="DP121" s="307"/>
      <c r="DQ121" s="307"/>
      <c r="DR121" s="307"/>
      <c r="DS121" s="307"/>
      <c r="DT121" s="307"/>
      <c r="DU121" s="307"/>
      <c r="DV121" s="307"/>
      <c r="DW121" s="307"/>
      <c r="DX121" s="307"/>
      <c r="DY121" s="307"/>
      <c r="DZ121" s="307"/>
      <c r="EA121" s="307"/>
      <c r="EB121" s="307"/>
      <c r="EC121" s="307"/>
      <c r="ED121" s="307"/>
      <c r="EE121" s="307"/>
      <c r="EF121" s="307"/>
      <c r="EG121" s="307"/>
      <c r="EH121" s="307"/>
      <c r="EI121" s="307"/>
      <c r="EJ121" s="307"/>
      <c r="EK121" s="307"/>
      <c r="EL121" s="307"/>
      <c r="EM121" s="307"/>
      <c r="EN121" s="307"/>
      <c r="EO121" s="307"/>
      <c r="EP121" s="307"/>
      <c r="EQ121" s="307"/>
      <c r="ER121" s="307"/>
      <c r="ES121" s="307"/>
      <c r="ET121" s="307"/>
    </row>
    <row r="122" spans="1:150">
      <c r="A122" s="259" t="s">
        <v>294</v>
      </c>
      <c r="B122" s="245" t="s">
        <v>254</v>
      </c>
      <c r="C122" s="305"/>
      <c r="D122" s="305"/>
      <c r="E122" s="305"/>
      <c r="F122" s="305"/>
      <c r="G122" s="307"/>
      <c r="H122" s="307"/>
      <c r="I122" s="307"/>
      <c r="J122" s="307"/>
      <c r="K122" s="307"/>
      <c r="L122" s="307"/>
      <c r="M122" s="307"/>
      <c r="N122" s="307"/>
      <c r="O122" s="307"/>
      <c r="P122" s="307"/>
      <c r="Q122" s="307"/>
      <c r="R122" s="307"/>
      <c r="S122" s="307"/>
      <c r="T122" s="307"/>
      <c r="U122" s="307"/>
      <c r="V122" s="307"/>
      <c r="W122" s="307"/>
      <c r="X122" s="307"/>
      <c r="Y122" s="307"/>
      <c r="Z122" s="307"/>
      <c r="AA122" s="307"/>
      <c r="AB122" s="307"/>
      <c r="AC122" s="307"/>
      <c r="AD122" s="307"/>
      <c r="AE122" s="307"/>
      <c r="AF122" s="307"/>
      <c r="AG122" s="307"/>
      <c r="AH122" s="307"/>
      <c r="AI122" s="307"/>
      <c r="AJ122" s="307"/>
      <c r="AK122" s="307"/>
      <c r="AL122" s="307"/>
      <c r="AM122" s="307"/>
      <c r="AN122" s="307"/>
      <c r="AO122" s="307"/>
      <c r="AP122" s="307"/>
      <c r="AQ122" s="307"/>
      <c r="AR122" s="307"/>
      <c r="AS122" s="307"/>
      <c r="AT122" s="307"/>
      <c r="AU122" s="307"/>
      <c r="AV122" s="307"/>
      <c r="AW122" s="307"/>
      <c r="AX122" s="307"/>
      <c r="AY122" s="307"/>
      <c r="AZ122" s="307"/>
      <c r="BA122" s="307"/>
      <c r="BB122" s="307"/>
      <c r="BC122" s="307"/>
      <c r="BD122" s="307"/>
      <c r="BE122" s="307"/>
      <c r="BF122" s="307"/>
      <c r="BG122" s="307"/>
      <c r="BH122" s="307"/>
      <c r="BI122" s="307"/>
      <c r="BJ122" s="307"/>
      <c r="BK122" s="307"/>
      <c r="BL122" s="307"/>
      <c r="BM122" s="307"/>
      <c r="BN122" s="307"/>
      <c r="BO122" s="307"/>
      <c r="BP122" s="307"/>
      <c r="BQ122" s="307"/>
      <c r="BR122" s="307"/>
      <c r="BS122" s="307"/>
      <c r="BT122" s="307"/>
      <c r="BU122" s="307"/>
      <c r="BV122" s="307"/>
      <c r="BW122" s="307"/>
      <c r="BX122" s="307"/>
      <c r="BY122" s="307"/>
      <c r="BZ122" s="307"/>
      <c r="CA122" s="307"/>
      <c r="CB122" s="307"/>
      <c r="CC122" s="307"/>
      <c r="CD122" s="307"/>
      <c r="CE122" s="307"/>
      <c r="CF122" s="307"/>
      <c r="CG122" s="307"/>
      <c r="CH122" s="307"/>
      <c r="CI122" s="307"/>
      <c r="CJ122" s="307"/>
      <c r="CK122" s="307"/>
      <c r="CL122" s="307"/>
      <c r="CM122" s="307"/>
      <c r="CN122" s="307"/>
      <c r="CO122" s="307"/>
      <c r="CP122" s="307"/>
      <c r="CQ122" s="307"/>
      <c r="CR122" s="307"/>
      <c r="CS122" s="307"/>
      <c r="CT122" s="307"/>
      <c r="CU122" s="307"/>
      <c r="CV122" s="307"/>
      <c r="CW122" s="307"/>
      <c r="CX122" s="307"/>
      <c r="CY122" s="307"/>
      <c r="CZ122" s="307"/>
      <c r="DA122" s="307"/>
      <c r="DB122" s="307"/>
      <c r="DC122" s="307"/>
      <c r="DD122" s="307"/>
      <c r="DE122" s="307"/>
      <c r="DF122" s="307"/>
      <c r="DG122" s="307"/>
      <c r="DH122" s="307"/>
      <c r="DI122" s="307"/>
      <c r="DJ122" s="307"/>
      <c r="DK122" s="307"/>
      <c r="DL122" s="307"/>
      <c r="DM122" s="307"/>
      <c r="DN122" s="307"/>
      <c r="DO122" s="307"/>
      <c r="DP122" s="307"/>
      <c r="DQ122" s="307"/>
      <c r="DR122" s="307"/>
      <c r="DS122" s="307"/>
      <c r="DT122" s="307"/>
      <c r="DU122" s="307"/>
      <c r="DV122" s="307"/>
      <c r="DW122" s="307"/>
      <c r="DX122" s="307"/>
      <c r="DY122" s="307"/>
      <c r="DZ122" s="307"/>
      <c r="EA122" s="307"/>
      <c r="EB122" s="307"/>
      <c r="EC122" s="307"/>
      <c r="ED122" s="307"/>
      <c r="EE122" s="307"/>
      <c r="EF122" s="307"/>
      <c r="EG122" s="307"/>
      <c r="EH122" s="307"/>
      <c r="EI122" s="307"/>
      <c r="EJ122" s="307"/>
      <c r="EK122" s="307"/>
      <c r="EL122" s="307"/>
      <c r="EM122" s="307"/>
      <c r="EN122" s="307"/>
      <c r="EO122" s="307"/>
      <c r="EP122" s="307"/>
      <c r="EQ122" s="307"/>
      <c r="ER122" s="307"/>
      <c r="ES122" s="307"/>
      <c r="ET122" s="307"/>
    </row>
    <row r="123" spans="1:150">
      <c r="A123" s="259" t="s">
        <v>294</v>
      </c>
      <c r="B123" s="245" t="s">
        <v>254</v>
      </c>
      <c r="C123" s="306"/>
      <c r="D123" s="306"/>
      <c r="E123" s="306"/>
      <c r="F123" s="306"/>
      <c r="G123" s="307"/>
      <c r="H123" s="307"/>
      <c r="I123" s="307"/>
      <c r="J123" s="307"/>
      <c r="K123" s="307"/>
      <c r="L123" s="307"/>
      <c r="M123" s="307"/>
      <c r="N123" s="307"/>
      <c r="O123" s="307"/>
      <c r="P123" s="307"/>
      <c r="Q123" s="307"/>
      <c r="R123" s="307"/>
      <c r="S123" s="307"/>
      <c r="T123" s="307"/>
      <c r="U123" s="307"/>
      <c r="V123" s="307"/>
      <c r="W123" s="307"/>
      <c r="X123" s="307"/>
      <c r="Y123" s="307"/>
      <c r="Z123" s="307"/>
      <c r="AA123" s="307"/>
      <c r="AB123" s="307"/>
      <c r="AC123" s="307"/>
      <c r="AD123" s="307"/>
      <c r="AE123" s="307"/>
      <c r="AF123" s="307"/>
      <c r="AG123" s="307"/>
      <c r="AH123" s="307"/>
      <c r="AI123" s="307"/>
      <c r="AJ123" s="307"/>
      <c r="AK123" s="307"/>
      <c r="AL123" s="307"/>
      <c r="AM123" s="307"/>
      <c r="AN123" s="307"/>
      <c r="AO123" s="307"/>
      <c r="AP123" s="307"/>
      <c r="AQ123" s="307"/>
      <c r="AR123" s="307"/>
      <c r="AS123" s="307"/>
      <c r="AT123" s="307"/>
      <c r="AU123" s="307"/>
      <c r="AV123" s="307"/>
      <c r="AW123" s="307"/>
      <c r="AX123" s="307"/>
      <c r="AY123" s="307"/>
      <c r="AZ123" s="307"/>
      <c r="BA123" s="307"/>
      <c r="BB123" s="307"/>
      <c r="BC123" s="307"/>
      <c r="BD123" s="307"/>
      <c r="BE123" s="307"/>
      <c r="BF123" s="307"/>
      <c r="BG123" s="307"/>
      <c r="BH123" s="307"/>
      <c r="BI123" s="307"/>
      <c r="BJ123" s="307"/>
      <c r="BK123" s="307"/>
      <c r="BL123" s="307"/>
      <c r="BM123" s="307"/>
      <c r="BN123" s="307"/>
      <c r="BO123" s="307"/>
      <c r="BP123" s="307"/>
      <c r="BQ123" s="307"/>
      <c r="BR123" s="307"/>
      <c r="BS123" s="307"/>
      <c r="BT123" s="307"/>
      <c r="BU123" s="307"/>
      <c r="BV123" s="307"/>
      <c r="BW123" s="307"/>
      <c r="BX123" s="307"/>
      <c r="BY123" s="307"/>
      <c r="BZ123" s="307"/>
      <c r="CA123" s="307"/>
      <c r="CB123" s="307"/>
      <c r="CC123" s="307"/>
      <c r="CD123" s="307"/>
      <c r="CE123" s="307"/>
      <c r="CF123" s="307"/>
      <c r="CG123" s="307"/>
      <c r="CH123" s="307"/>
      <c r="CI123" s="307"/>
      <c r="CJ123" s="307"/>
      <c r="CK123" s="307"/>
      <c r="CL123" s="307"/>
      <c r="CM123" s="307"/>
      <c r="CN123" s="307"/>
      <c r="CO123" s="307"/>
      <c r="CP123" s="307"/>
      <c r="CQ123" s="307"/>
      <c r="CR123" s="307"/>
      <c r="CS123" s="307"/>
      <c r="CT123" s="307"/>
      <c r="CU123" s="307"/>
      <c r="CV123" s="307"/>
      <c r="CW123" s="307"/>
      <c r="CX123" s="307"/>
      <c r="CY123" s="307"/>
      <c r="CZ123" s="307"/>
      <c r="DA123" s="307"/>
      <c r="DB123" s="307"/>
      <c r="DC123" s="307"/>
      <c r="DD123" s="307"/>
      <c r="DE123" s="307"/>
      <c r="DF123" s="307"/>
      <c r="DG123" s="307"/>
      <c r="DH123" s="307"/>
      <c r="DI123" s="307"/>
      <c r="DJ123" s="307"/>
      <c r="DK123" s="307"/>
      <c r="DL123" s="307"/>
      <c r="DM123" s="307"/>
      <c r="DN123" s="307"/>
      <c r="DO123" s="307"/>
      <c r="DP123" s="307"/>
      <c r="DQ123" s="307"/>
      <c r="DR123" s="307"/>
      <c r="DS123" s="307"/>
      <c r="DT123" s="307"/>
      <c r="DU123" s="307"/>
      <c r="DV123" s="307"/>
      <c r="DW123" s="307"/>
      <c r="DX123" s="307"/>
      <c r="DY123" s="307"/>
      <c r="DZ123" s="307"/>
      <c r="EA123" s="307"/>
      <c r="EB123" s="307"/>
      <c r="EC123" s="307"/>
      <c r="ED123" s="307"/>
      <c r="EE123" s="307"/>
      <c r="EF123" s="307"/>
      <c r="EG123" s="307"/>
      <c r="EH123" s="307"/>
      <c r="EI123" s="307"/>
      <c r="EJ123" s="307"/>
      <c r="EK123" s="307"/>
      <c r="EL123" s="307"/>
      <c r="EM123" s="307"/>
      <c r="EN123" s="307"/>
      <c r="EO123" s="307"/>
      <c r="EP123" s="307"/>
      <c r="EQ123" s="307"/>
      <c r="ER123" s="307"/>
      <c r="ES123" s="307"/>
      <c r="ET123" s="307"/>
    </row>
    <row r="124" spans="1:150">
      <c r="A124" s="246">
        <v>8</v>
      </c>
      <c r="B124" s="247" t="s">
        <v>3</v>
      </c>
      <c r="C124" s="250">
        <f>C125+C126</f>
        <v>0</v>
      </c>
      <c r="D124" s="250">
        <f>D125+D126</f>
        <v>0</v>
      </c>
      <c r="E124" s="250">
        <f>E125+E126</f>
        <v>0</v>
      </c>
      <c r="F124" s="250">
        <f>F125+F126</f>
        <v>0</v>
      </c>
      <c r="G124" s="307"/>
      <c r="H124" s="307"/>
      <c r="I124" s="307"/>
      <c r="J124" s="307"/>
      <c r="K124" s="307"/>
      <c r="L124" s="307"/>
      <c r="M124" s="307"/>
      <c r="N124" s="307"/>
      <c r="O124" s="307"/>
      <c r="P124" s="307"/>
      <c r="Q124" s="307"/>
      <c r="R124" s="307"/>
      <c r="S124" s="307"/>
      <c r="T124" s="307"/>
      <c r="U124" s="307"/>
      <c r="V124" s="307"/>
      <c r="W124" s="307"/>
      <c r="X124" s="307"/>
      <c r="Y124" s="307"/>
      <c r="Z124" s="307"/>
      <c r="AA124" s="307"/>
      <c r="AB124" s="307"/>
      <c r="AC124" s="307"/>
      <c r="AD124" s="307"/>
      <c r="AE124" s="307"/>
      <c r="AF124" s="307"/>
      <c r="AG124" s="307"/>
      <c r="AH124" s="307"/>
      <c r="AI124" s="307"/>
      <c r="AJ124" s="307"/>
      <c r="AK124" s="307"/>
      <c r="AL124" s="307"/>
      <c r="AM124" s="307"/>
      <c r="AN124" s="307"/>
      <c r="AO124" s="307"/>
      <c r="AP124" s="307"/>
      <c r="AQ124" s="307"/>
      <c r="AR124" s="307"/>
      <c r="AS124" s="307"/>
      <c r="AT124" s="307"/>
      <c r="AU124" s="307"/>
      <c r="AV124" s="307"/>
      <c r="AW124" s="307"/>
      <c r="AX124" s="307"/>
      <c r="AY124" s="307"/>
      <c r="AZ124" s="307"/>
      <c r="BA124" s="307"/>
      <c r="BB124" s="307"/>
      <c r="BC124" s="307"/>
      <c r="BD124" s="307"/>
      <c r="BE124" s="307"/>
      <c r="BF124" s="307"/>
      <c r="BG124" s="307"/>
      <c r="BH124" s="307"/>
      <c r="BI124" s="307"/>
      <c r="BJ124" s="307"/>
      <c r="BK124" s="307"/>
      <c r="BL124" s="307"/>
      <c r="BM124" s="307"/>
      <c r="BN124" s="307"/>
      <c r="BO124" s="307"/>
      <c r="BP124" s="307"/>
      <c r="BQ124" s="307"/>
      <c r="BR124" s="307"/>
      <c r="BS124" s="307"/>
      <c r="BT124" s="307"/>
      <c r="BU124" s="307"/>
      <c r="BV124" s="307"/>
      <c r="BW124" s="307"/>
      <c r="BX124" s="307"/>
      <c r="BY124" s="307"/>
      <c r="BZ124" s="307"/>
      <c r="CA124" s="307"/>
      <c r="CB124" s="307"/>
      <c r="CC124" s="307"/>
      <c r="CD124" s="307"/>
      <c r="CE124" s="307"/>
      <c r="CF124" s="307"/>
      <c r="CG124" s="307"/>
      <c r="CH124" s="307"/>
      <c r="CI124" s="307"/>
      <c r="CJ124" s="307"/>
      <c r="CK124" s="307"/>
      <c r="CL124" s="307"/>
      <c r="CM124" s="307"/>
      <c r="CN124" s="307"/>
      <c r="CO124" s="307"/>
      <c r="CP124" s="307"/>
      <c r="CQ124" s="307"/>
      <c r="CR124" s="307"/>
      <c r="CS124" s="307"/>
      <c r="CT124" s="307"/>
      <c r="CU124" s="307"/>
      <c r="CV124" s="307"/>
      <c r="CW124" s="307"/>
      <c r="CX124" s="307"/>
      <c r="CY124" s="307"/>
      <c r="CZ124" s="307"/>
      <c r="DA124" s="307"/>
      <c r="DB124" s="307"/>
      <c r="DC124" s="307"/>
      <c r="DD124" s="307"/>
      <c r="DE124" s="307"/>
      <c r="DF124" s="307"/>
      <c r="DG124" s="307"/>
      <c r="DH124" s="307"/>
      <c r="DI124" s="307"/>
      <c r="DJ124" s="307"/>
      <c r="DK124" s="307"/>
      <c r="DL124" s="307"/>
      <c r="DM124" s="307"/>
      <c r="DN124" s="307"/>
      <c r="DO124" s="307"/>
      <c r="DP124" s="307"/>
      <c r="DQ124" s="307"/>
      <c r="DR124" s="307"/>
      <c r="DS124" s="307"/>
      <c r="DT124" s="307"/>
      <c r="DU124" s="307"/>
      <c r="DV124" s="307"/>
      <c r="DW124" s="307"/>
      <c r="DX124" s="307"/>
      <c r="DY124" s="307"/>
      <c r="DZ124" s="307"/>
      <c r="EA124" s="307"/>
      <c r="EB124" s="307"/>
      <c r="EC124" s="307"/>
      <c r="ED124" s="307"/>
      <c r="EE124" s="307"/>
      <c r="EF124" s="307"/>
      <c r="EG124" s="307"/>
      <c r="EH124" s="307"/>
      <c r="EI124" s="307"/>
      <c r="EJ124" s="307"/>
      <c r="EK124" s="307"/>
      <c r="EL124" s="307"/>
      <c r="EM124" s="307"/>
      <c r="EN124" s="307"/>
      <c r="EO124" s="307"/>
      <c r="EP124" s="307"/>
      <c r="EQ124" s="307"/>
      <c r="ER124" s="307"/>
      <c r="ES124" s="307"/>
      <c r="ET124" s="307"/>
    </row>
    <row r="125" spans="1:150">
      <c r="A125" s="340" t="s">
        <v>229</v>
      </c>
      <c r="B125" s="341"/>
      <c r="C125" s="295">
        <f>'Evolución Presupuestaria'!I14</f>
        <v>0</v>
      </c>
      <c r="D125" s="295">
        <f>C124*1</f>
        <v>0</v>
      </c>
      <c r="E125" s="295">
        <f>D124*1</f>
        <v>0</v>
      </c>
      <c r="F125" s="295">
        <f>E124*1</f>
        <v>0</v>
      </c>
      <c r="G125" s="307" t="s">
        <v>270</v>
      </c>
      <c r="H125" s="307"/>
      <c r="I125" s="307"/>
      <c r="J125" s="307"/>
      <c r="K125" s="307"/>
      <c r="L125" s="307"/>
      <c r="M125" s="307"/>
      <c r="N125" s="307"/>
      <c r="O125" s="307"/>
      <c r="P125" s="307"/>
      <c r="Q125" s="307"/>
      <c r="R125" s="307"/>
      <c r="S125" s="307"/>
      <c r="T125" s="307"/>
      <c r="U125" s="307"/>
      <c r="V125" s="307"/>
      <c r="W125" s="307"/>
      <c r="X125" s="307"/>
      <c r="Y125" s="307"/>
      <c r="Z125" s="307"/>
      <c r="AA125" s="307"/>
      <c r="AB125" s="307"/>
      <c r="AC125" s="307"/>
      <c r="AD125" s="307"/>
      <c r="AE125" s="307"/>
      <c r="AF125" s="307"/>
      <c r="AG125" s="307"/>
      <c r="AH125" s="307"/>
      <c r="AI125" s="307"/>
      <c r="AJ125" s="307"/>
      <c r="AK125" s="307"/>
      <c r="AL125" s="307"/>
      <c r="AM125" s="307"/>
      <c r="AN125" s="307"/>
      <c r="AO125" s="307"/>
      <c r="AP125" s="307"/>
      <c r="AQ125" s="307"/>
      <c r="AR125" s="307"/>
      <c r="AS125" s="307"/>
      <c r="AT125" s="307"/>
      <c r="AU125" s="307"/>
      <c r="AV125" s="307"/>
      <c r="AW125" s="307"/>
      <c r="AX125" s="307"/>
      <c r="AY125" s="307"/>
      <c r="AZ125" s="307"/>
      <c r="BA125" s="307"/>
      <c r="BB125" s="307"/>
      <c r="BC125" s="307"/>
      <c r="BD125" s="307"/>
      <c r="BE125" s="307"/>
      <c r="BF125" s="307"/>
      <c r="BG125" s="307"/>
      <c r="BH125" s="307"/>
      <c r="BI125" s="307"/>
      <c r="BJ125" s="307"/>
      <c r="BK125" s="307"/>
      <c r="BL125" s="307"/>
      <c r="BM125" s="307"/>
      <c r="BN125" s="307"/>
      <c r="BO125" s="307"/>
      <c r="BP125" s="307"/>
      <c r="BQ125" s="307"/>
      <c r="BR125" s="307"/>
      <c r="BS125" s="307"/>
      <c r="BT125" s="307"/>
      <c r="BU125" s="307"/>
      <c r="BV125" s="307"/>
      <c r="BW125" s="307"/>
      <c r="BX125" s="307"/>
      <c r="BY125" s="307"/>
      <c r="BZ125" s="307"/>
      <c r="CA125" s="307"/>
      <c r="CB125" s="307"/>
      <c r="CC125" s="307"/>
      <c r="CD125" s="307"/>
      <c r="CE125" s="307"/>
      <c r="CF125" s="307"/>
      <c r="CG125" s="307"/>
      <c r="CH125" s="307"/>
      <c r="CI125" s="307"/>
      <c r="CJ125" s="307"/>
      <c r="CK125" s="307"/>
      <c r="CL125" s="307"/>
      <c r="CM125" s="307"/>
      <c r="CN125" s="307"/>
      <c r="CO125" s="307"/>
      <c r="CP125" s="307"/>
      <c r="CQ125" s="307"/>
      <c r="CR125" s="307"/>
      <c r="CS125" s="307"/>
      <c r="CT125" s="307"/>
      <c r="CU125" s="307"/>
      <c r="CV125" s="307"/>
      <c r="CW125" s="307"/>
      <c r="CX125" s="307"/>
      <c r="CY125" s="307"/>
      <c r="CZ125" s="307"/>
      <c r="DA125" s="307"/>
      <c r="DB125" s="307"/>
      <c r="DC125" s="307"/>
      <c r="DD125" s="307"/>
      <c r="DE125" s="307"/>
      <c r="DF125" s="307"/>
      <c r="DG125" s="307"/>
      <c r="DH125" s="307"/>
      <c r="DI125" s="307"/>
      <c r="DJ125" s="307"/>
      <c r="DK125" s="307"/>
      <c r="DL125" s="307"/>
      <c r="DM125" s="307"/>
      <c r="DN125" s="307"/>
      <c r="DO125" s="307"/>
      <c r="DP125" s="307"/>
      <c r="DQ125" s="307"/>
      <c r="DR125" s="307"/>
      <c r="DS125" s="307"/>
      <c r="DT125" s="307"/>
      <c r="DU125" s="307"/>
      <c r="DV125" s="307"/>
      <c r="DW125" s="307"/>
      <c r="DX125" s="307"/>
      <c r="DY125" s="307"/>
      <c r="DZ125" s="307"/>
      <c r="EA125" s="307"/>
      <c r="EB125" s="307"/>
      <c r="EC125" s="307"/>
      <c r="ED125" s="307"/>
      <c r="EE125" s="307"/>
      <c r="EF125" s="307"/>
      <c r="EG125" s="307"/>
      <c r="EH125" s="307"/>
      <c r="EI125" s="307"/>
      <c r="EJ125" s="307"/>
      <c r="EK125" s="307"/>
      <c r="EL125" s="307"/>
      <c r="EM125" s="307"/>
      <c r="EN125" s="307"/>
      <c r="EO125" s="307"/>
      <c r="EP125" s="307"/>
      <c r="EQ125" s="307"/>
      <c r="ER125" s="307"/>
      <c r="ES125" s="307"/>
      <c r="ET125" s="307"/>
    </row>
    <row r="126" spans="1:150">
      <c r="A126" s="342" t="s">
        <v>230</v>
      </c>
      <c r="B126" s="343"/>
      <c r="C126" s="249">
        <f>SUM(C127:C129)</f>
        <v>0</v>
      </c>
      <c r="D126" s="249">
        <f>SUM(D127:D129)</f>
        <v>0</v>
      </c>
      <c r="E126" s="249">
        <f>SUM(E127:E129)</f>
        <v>0</v>
      </c>
      <c r="F126" s="249">
        <f>SUM(F127:F129)</f>
        <v>0</v>
      </c>
      <c r="G126" s="307"/>
      <c r="H126" s="307"/>
      <c r="I126" s="307"/>
      <c r="J126" s="307"/>
      <c r="K126" s="307"/>
      <c r="L126" s="307"/>
      <c r="M126" s="307"/>
      <c r="N126" s="307"/>
      <c r="O126" s="307"/>
      <c r="P126" s="307"/>
      <c r="Q126" s="307"/>
      <c r="R126" s="307"/>
      <c r="S126" s="307"/>
      <c r="T126" s="307"/>
      <c r="U126" s="307"/>
      <c r="V126" s="307"/>
      <c r="W126" s="307"/>
      <c r="X126" s="307"/>
      <c r="Y126" s="307"/>
      <c r="Z126" s="307"/>
      <c r="AA126" s="307"/>
      <c r="AB126" s="307"/>
      <c r="AC126" s="307"/>
      <c r="AD126" s="307"/>
      <c r="AE126" s="307"/>
      <c r="AF126" s="307"/>
      <c r="AG126" s="307"/>
      <c r="AH126" s="307"/>
      <c r="AI126" s="307"/>
      <c r="AJ126" s="307"/>
      <c r="AK126" s="307"/>
      <c r="AL126" s="307"/>
      <c r="AM126" s="307"/>
      <c r="AN126" s="307"/>
      <c r="AO126" s="307"/>
      <c r="AP126" s="307"/>
      <c r="AQ126" s="307"/>
      <c r="AR126" s="307"/>
      <c r="AS126" s="307"/>
      <c r="AT126" s="307"/>
      <c r="AU126" s="307"/>
      <c r="AV126" s="307"/>
      <c r="AW126" s="307"/>
      <c r="AX126" s="307"/>
      <c r="AY126" s="307"/>
      <c r="AZ126" s="307"/>
      <c r="BA126" s="307"/>
      <c r="BB126" s="307"/>
      <c r="BC126" s="307"/>
      <c r="BD126" s="307"/>
      <c r="BE126" s="307"/>
      <c r="BF126" s="307"/>
      <c r="BG126" s="307"/>
      <c r="BH126" s="307"/>
      <c r="BI126" s="307"/>
      <c r="BJ126" s="307"/>
      <c r="BK126" s="307"/>
      <c r="BL126" s="307"/>
      <c r="BM126" s="307"/>
      <c r="BN126" s="307"/>
      <c r="BO126" s="307"/>
      <c r="BP126" s="307"/>
      <c r="BQ126" s="307"/>
      <c r="BR126" s="307"/>
      <c r="BS126" s="307"/>
      <c r="BT126" s="307"/>
      <c r="BU126" s="307"/>
      <c r="BV126" s="307"/>
      <c r="BW126" s="307"/>
      <c r="BX126" s="307"/>
      <c r="BY126" s="307"/>
      <c r="BZ126" s="307"/>
      <c r="CA126" s="307"/>
      <c r="CB126" s="307"/>
      <c r="CC126" s="307"/>
      <c r="CD126" s="307"/>
      <c r="CE126" s="307"/>
      <c r="CF126" s="307"/>
      <c r="CG126" s="307"/>
      <c r="CH126" s="307"/>
      <c r="CI126" s="307"/>
      <c r="CJ126" s="307"/>
      <c r="CK126" s="307"/>
      <c r="CL126" s="307"/>
      <c r="CM126" s="307"/>
      <c r="CN126" s="307"/>
      <c r="CO126" s="307"/>
      <c r="CP126" s="307"/>
      <c r="CQ126" s="307"/>
      <c r="CR126" s="307"/>
      <c r="CS126" s="307"/>
      <c r="CT126" s="307"/>
      <c r="CU126" s="307"/>
      <c r="CV126" s="307"/>
      <c r="CW126" s="307"/>
      <c r="CX126" s="307"/>
      <c r="CY126" s="307"/>
      <c r="CZ126" s="307"/>
      <c r="DA126" s="307"/>
      <c r="DB126" s="307"/>
      <c r="DC126" s="307"/>
      <c r="DD126" s="307"/>
      <c r="DE126" s="307"/>
      <c r="DF126" s="307"/>
      <c r="DG126" s="307"/>
      <c r="DH126" s="307"/>
      <c r="DI126" s="307"/>
      <c r="DJ126" s="307"/>
      <c r="DK126" s="307"/>
      <c r="DL126" s="307"/>
      <c r="DM126" s="307"/>
      <c r="DN126" s="307"/>
      <c r="DO126" s="307"/>
      <c r="DP126" s="307"/>
      <c r="DQ126" s="307"/>
      <c r="DR126" s="307"/>
      <c r="DS126" s="307"/>
      <c r="DT126" s="307"/>
      <c r="DU126" s="307"/>
      <c r="DV126" s="307"/>
      <c r="DW126" s="307"/>
      <c r="DX126" s="307"/>
      <c r="DY126" s="307"/>
      <c r="DZ126" s="307"/>
      <c r="EA126" s="307"/>
      <c r="EB126" s="307"/>
      <c r="EC126" s="307"/>
      <c r="ED126" s="307"/>
      <c r="EE126" s="307"/>
      <c r="EF126" s="307"/>
      <c r="EG126" s="307"/>
      <c r="EH126" s="307"/>
      <c r="EI126" s="307"/>
      <c r="EJ126" s="307"/>
      <c r="EK126" s="307"/>
      <c r="EL126" s="307"/>
      <c r="EM126" s="307"/>
      <c r="EN126" s="307"/>
      <c r="EO126" s="307"/>
      <c r="EP126" s="307"/>
      <c r="EQ126" s="307"/>
      <c r="ER126" s="307"/>
      <c r="ES126" s="307"/>
      <c r="ET126" s="307"/>
    </row>
    <row r="127" spans="1:150">
      <c r="A127" s="259" t="s">
        <v>294</v>
      </c>
      <c r="B127" s="245" t="s">
        <v>254</v>
      </c>
      <c r="C127" s="304"/>
      <c r="D127" s="304"/>
      <c r="E127" s="304"/>
      <c r="F127" s="304"/>
      <c r="G127" s="307"/>
      <c r="H127" s="307"/>
      <c r="I127" s="307"/>
      <c r="J127" s="307"/>
      <c r="K127" s="307"/>
      <c r="L127" s="307"/>
      <c r="M127" s="307"/>
      <c r="N127" s="307"/>
      <c r="O127" s="307"/>
      <c r="P127" s="307"/>
      <c r="Q127" s="307"/>
      <c r="R127" s="307"/>
      <c r="S127" s="307"/>
      <c r="T127" s="307"/>
      <c r="U127" s="307"/>
      <c r="V127" s="307"/>
      <c r="W127" s="307"/>
      <c r="X127" s="307"/>
      <c r="Y127" s="307"/>
      <c r="Z127" s="307"/>
      <c r="AA127" s="307"/>
      <c r="AB127" s="307"/>
      <c r="AC127" s="307"/>
      <c r="AD127" s="307"/>
      <c r="AE127" s="307"/>
      <c r="AF127" s="307"/>
      <c r="AG127" s="307"/>
      <c r="AH127" s="307"/>
      <c r="AI127" s="307"/>
      <c r="AJ127" s="307"/>
      <c r="AK127" s="307"/>
      <c r="AL127" s="307"/>
      <c r="AM127" s="307"/>
      <c r="AN127" s="307"/>
      <c r="AO127" s="307"/>
      <c r="AP127" s="307"/>
      <c r="AQ127" s="307"/>
      <c r="AR127" s="307"/>
      <c r="AS127" s="307"/>
      <c r="AT127" s="307"/>
      <c r="AU127" s="307"/>
      <c r="AV127" s="307"/>
      <c r="AW127" s="307"/>
      <c r="AX127" s="307"/>
      <c r="AY127" s="307"/>
      <c r="AZ127" s="307"/>
      <c r="BA127" s="307"/>
      <c r="BB127" s="307"/>
      <c r="BC127" s="307"/>
      <c r="BD127" s="307"/>
      <c r="BE127" s="307"/>
      <c r="BF127" s="307"/>
      <c r="BG127" s="307"/>
      <c r="BH127" s="307"/>
      <c r="BI127" s="307"/>
      <c r="BJ127" s="307"/>
      <c r="BK127" s="307"/>
      <c r="BL127" s="307"/>
      <c r="BM127" s="307"/>
      <c r="BN127" s="307"/>
      <c r="BO127" s="307"/>
      <c r="BP127" s="307"/>
      <c r="BQ127" s="307"/>
      <c r="BR127" s="307"/>
      <c r="BS127" s="307"/>
      <c r="BT127" s="307"/>
      <c r="BU127" s="307"/>
      <c r="BV127" s="307"/>
      <c r="BW127" s="307"/>
      <c r="BX127" s="307"/>
      <c r="BY127" s="307"/>
      <c r="BZ127" s="307"/>
      <c r="CA127" s="307"/>
      <c r="CB127" s="307"/>
      <c r="CC127" s="307"/>
      <c r="CD127" s="307"/>
      <c r="CE127" s="307"/>
      <c r="CF127" s="307"/>
      <c r="CG127" s="307"/>
      <c r="CH127" s="307"/>
      <c r="CI127" s="307"/>
      <c r="CJ127" s="307"/>
      <c r="CK127" s="307"/>
      <c r="CL127" s="307"/>
      <c r="CM127" s="307"/>
      <c r="CN127" s="307"/>
      <c r="CO127" s="307"/>
      <c r="CP127" s="307"/>
      <c r="CQ127" s="307"/>
      <c r="CR127" s="307"/>
      <c r="CS127" s="307"/>
      <c r="CT127" s="307"/>
      <c r="CU127" s="307"/>
      <c r="CV127" s="307"/>
      <c r="CW127" s="307"/>
      <c r="CX127" s="307"/>
      <c r="CY127" s="307"/>
      <c r="CZ127" s="307"/>
      <c r="DA127" s="307"/>
      <c r="DB127" s="307"/>
      <c r="DC127" s="307"/>
      <c r="DD127" s="307"/>
      <c r="DE127" s="307"/>
      <c r="DF127" s="307"/>
      <c r="DG127" s="307"/>
      <c r="DH127" s="307"/>
      <c r="DI127" s="307"/>
      <c r="DJ127" s="307"/>
      <c r="DK127" s="307"/>
      <c r="DL127" s="307"/>
      <c r="DM127" s="307"/>
      <c r="DN127" s="307"/>
      <c r="DO127" s="307"/>
      <c r="DP127" s="307"/>
      <c r="DQ127" s="307"/>
      <c r="DR127" s="307"/>
      <c r="DS127" s="307"/>
      <c r="DT127" s="307"/>
      <c r="DU127" s="307"/>
      <c r="DV127" s="307"/>
      <c r="DW127" s="307"/>
      <c r="DX127" s="307"/>
      <c r="DY127" s="307"/>
      <c r="DZ127" s="307"/>
      <c r="EA127" s="307"/>
      <c r="EB127" s="307"/>
      <c r="EC127" s="307"/>
      <c r="ED127" s="307"/>
      <c r="EE127" s="307"/>
      <c r="EF127" s="307"/>
      <c r="EG127" s="307"/>
      <c r="EH127" s="307"/>
      <c r="EI127" s="307"/>
      <c r="EJ127" s="307"/>
      <c r="EK127" s="307"/>
      <c r="EL127" s="307"/>
      <c r="EM127" s="307"/>
      <c r="EN127" s="307"/>
      <c r="EO127" s="307"/>
      <c r="EP127" s="307"/>
      <c r="EQ127" s="307"/>
      <c r="ER127" s="307"/>
      <c r="ES127" s="307"/>
      <c r="ET127" s="307"/>
    </row>
    <row r="128" spans="1:150">
      <c r="A128" s="259" t="s">
        <v>294</v>
      </c>
      <c r="B128" s="245" t="s">
        <v>254</v>
      </c>
      <c r="C128" s="305"/>
      <c r="D128" s="305"/>
      <c r="E128" s="305"/>
      <c r="F128" s="305"/>
      <c r="G128" s="307"/>
      <c r="H128" s="307"/>
      <c r="I128" s="307"/>
      <c r="J128" s="307"/>
      <c r="K128" s="307"/>
      <c r="L128" s="307"/>
      <c r="M128" s="307"/>
      <c r="N128" s="307"/>
      <c r="O128" s="307"/>
      <c r="P128" s="307"/>
      <c r="Q128" s="307"/>
      <c r="R128" s="307"/>
      <c r="S128" s="307"/>
      <c r="T128" s="307"/>
      <c r="U128" s="307"/>
      <c r="V128" s="307"/>
      <c r="W128" s="307"/>
      <c r="X128" s="307"/>
      <c r="Y128" s="307"/>
      <c r="Z128" s="307"/>
      <c r="AA128" s="307"/>
      <c r="AB128" s="307"/>
      <c r="AC128" s="307"/>
      <c r="AD128" s="307"/>
      <c r="AE128" s="307"/>
      <c r="AF128" s="307"/>
      <c r="AG128" s="307"/>
      <c r="AH128" s="307"/>
      <c r="AI128" s="307"/>
      <c r="AJ128" s="307"/>
      <c r="AK128" s="307"/>
      <c r="AL128" s="307"/>
      <c r="AM128" s="307"/>
      <c r="AN128" s="307"/>
      <c r="AO128" s="307"/>
      <c r="AP128" s="307"/>
      <c r="AQ128" s="307"/>
      <c r="AR128" s="307"/>
      <c r="AS128" s="307"/>
      <c r="AT128" s="307"/>
      <c r="AU128" s="307"/>
      <c r="AV128" s="307"/>
      <c r="AW128" s="307"/>
      <c r="AX128" s="307"/>
      <c r="AY128" s="307"/>
      <c r="AZ128" s="307"/>
      <c r="BA128" s="307"/>
      <c r="BB128" s="307"/>
      <c r="BC128" s="307"/>
      <c r="BD128" s="307"/>
      <c r="BE128" s="307"/>
      <c r="BF128" s="307"/>
      <c r="BG128" s="307"/>
      <c r="BH128" s="307"/>
      <c r="BI128" s="307"/>
      <c r="BJ128" s="307"/>
      <c r="BK128" s="307"/>
      <c r="BL128" s="307"/>
      <c r="BM128" s="307"/>
      <c r="BN128" s="307"/>
      <c r="BO128" s="307"/>
      <c r="BP128" s="307"/>
      <c r="BQ128" s="307"/>
      <c r="BR128" s="307"/>
      <c r="BS128" s="307"/>
      <c r="BT128" s="307"/>
      <c r="BU128" s="307"/>
      <c r="BV128" s="307"/>
      <c r="BW128" s="307"/>
      <c r="BX128" s="307"/>
      <c r="BY128" s="307"/>
      <c r="BZ128" s="307"/>
      <c r="CA128" s="307"/>
      <c r="CB128" s="307"/>
      <c r="CC128" s="307"/>
      <c r="CD128" s="307"/>
      <c r="CE128" s="307"/>
      <c r="CF128" s="307"/>
      <c r="CG128" s="307"/>
      <c r="CH128" s="307"/>
      <c r="CI128" s="307"/>
      <c r="CJ128" s="307"/>
      <c r="CK128" s="307"/>
      <c r="CL128" s="307"/>
      <c r="CM128" s="307"/>
      <c r="CN128" s="307"/>
      <c r="CO128" s="307"/>
      <c r="CP128" s="307"/>
      <c r="CQ128" s="307"/>
      <c r="CR128" s="307"/>
      <c r="CS128" s="307"/>
      <c r="CT128" s="307"/>
      <c r="CU128" s="307"/>
      <c r="CV128" s="307"/>
      <c r="CW128" s="307"/>
      <c r="CX128" s="307"/>
      <c r="CY128" s="307"/>
      <c r="CZ128" s="307"/>
      <c r="DA128" s="307"/>
      <c r="DB128" s="307"/>
      <c r="DC128" s="307"/>
      <c r="DD128" s="307"/>
      <c r="DE128" s="307"/>
      <c r="DF128" s="307"/>
      <c r="DG128" s="307"/>
      <c r="DH128" s="307"/>
      <c r="DI128" s="307"/>
      <c r="DJ128" s="307"/>
      <c r="DK128" s="307"/>
      <c r="DL128" s="307"/>
      <c r="DM128" s="307"/>
      <c r="DN128" s="307"/>
      <c r="DO128" s="307"/>
      <c r="DP128" s="307"/>
      <c r="DQ128" s="307"/>
      <c r="DR128" s="307"/>
      <c r="DS128" s="307"/>
      <c r="DT128" s="307"/>
      <c r="DU128" s="307"/>
      <c r="DV128" s="307"/>
      <c r="DW128" s="307"/>
      <c r="DX128" s="307"/>
      <c r="DY128" s="307"/>
      <c r="DZ128" s="307"/>
      <c r="EA128" s="307"/>
      <c r="EB128" s="307"/>
      <c r="EC128" s="307"/>
      <c r="ED128" s="307"/>
      <c r="EE128" s="307"/>
      <c r="EF128" s="307"/>
      <c r="EG128" s="307"/>
      <c r="EH128" s="307"/>
      <c r="EI128" s="307"/>
      <c r="EJ128" s="307"/>
      <c r="EK128" s="307"/>
      <c r="EL128" s="307"/>
      <c r="EM128" s="307"/>
      <c r="EN128" s="307"/>
      <c r="EO128" s="307"/>
      <c r="EP128" s="307"/>
      <c r="EQ128" s="307"/>
      <c r="ER128" s="307"/>
      <c r="ES128" s="307"/>
      <c r="ET128" s="307"/>
    </row>
    <row r="129" spans="1:150">
      <c r="A129" s="259" t="s">
        <v>294</v>
      </c>
      <c r="B129" s="245" t="s">
        <v>254</v>
      </c>
      <c r="C129" s="306"/>
      <c r="D129" s="306"/>
      <c r="E129" s="306"/>
      <c r="F129" s="306"/>
      <c r="G129" s="307"/>
      <c r="H129" s="307"/>
      <c r="I129" s="307"/>
      <c r="J129" s="307"/>
      <c r="K129" s="307"/>
      <c r="L129" s="307"/>
      <c r="M129" s="307"/>
      <c r="N129" s="307"/>
      <c r="O129" s="307"/>
      <c r="P129" s="307"/>
      <c r="Q129" s="307"/>
      <c r="R129" s="307"/>
      <c r="S129" s="307"/>
      <c r="T129" s="307"/>
      <c r="U129" s="307"/>
      <c r="V129" s="307"/>
      <c r="W129" s="307"/>
      <c r="X129" s="307"/>
      <c r="Y129" s="307"/>
      <c r="Z129" s="307"/>
      <c r="AA129" s="307"/>
      <c r="AB129" s="307"/>
      <c r="AC129" s="307"/>
      <c r="AD129" s="307"/>
      <c r="AE129" s="307"/>
      <c r="AF129" s="307"/>
      <c r="AG129" s="307"/>
      <c r="AH129" s="307"/>
      <c r="AI129" s="307"/>
      <c r="AJ129" s="307"/>
      <c r="AK129" s="307"/>
      <c r="AL129" s="307"/>
      <c r="AM129" s="307"/>
      <c r="AN129" s="307"/>
      <c r="AO129" s="307"/>
      <c r="AP129" s="307"/>
      <c r="AQ129" s="307"/>
      <c r="AR129" s="307"/>
      <c r="AS129" s="307"/>
      <c r="AT129" s="307"/>
      <c r="AU129" s="307"/>
      <c r="AV129" s="307"/>
      <c r="AW129" s="307"/>
      <c r="AX129" s="307"/>
      <c r="AY129" s="307"/>
      <c r="AZ129" s="307"/>
      <c r="BA129" s="307"/>
      <c r="BB129" s="307"/>
      <c r="BC129" s="307"/>
      <c r="BD129" s="307"/>
      <c r="BE129" s="307"/>
      <c r="BF129" s="307"/>
      <c r="BG129" s="307"/>
      <c r="BH129" s="307"/>
      <c r="BI129" s="307"/>
      <c r="BJ129" s="307"/>
      <c r="BK129" s="307"/>
      <c r="BL129" s="307"/>
      <c r="BM129" s="307"/>
      <c r="BN129" s="307"/>
      <c r="BO129" s="307"/>
      <c r="BP129" s="307"/>
      <c r="BQ129" s="307"/>
      <c r="BR129" s="307"/>
      <c r="BS129" s="307"/>
      <c r="BT129" s="307"/>
      <c r="BU129" s="307"/>
      <c r="BV129" s="307"/>
      <c r="BW129" s="307"/>
      <c r="BX129" s="307"/>
      <c r="BY129" s="307"/>
      <c r="BZ129" s="307"/>
      <c r="CA129" s="307"/>
      <c r="CB129" s="307"/>
      <c r="CC129" s="307"/>
      <c r="CD129" s="307"/>
      <c r="CE129" s="307"/>
      <c r="CF129" s="307"/>
      <c r="CG129" s="307"/>
      <c r="CH129" s="307"/>
      <c r="CI129" s="307"/>
      <c r="CJ129" s="307"/>
      <c r="CK129" s="307"/>
      <c r="CL129" s="307"/>
      <c r="CM129" s="307"/>
      <c r="CN129" s="307"/>
      <c r="CO129" s="307"/>
      <c r="CP129" s="307"/>
      <c r="CQ129" s="307"/>
      <c r="CR129" s="307"/>
      <c r="CS129" s="307"/>
      <c r="CT129" s="307"/>
      <c r="CU129" s="307"/>
      <c r="CV129" s="307"/>
      <c r="CW129" s="307"/>
      <c r="CX129" s="307"/>
      <c r="CY129" s="307"/>
      <c r="CZ129" s="307"/>
      <c r="DA129" s="307"/>
      <c r="DB129" s="307"/>
      <c r="DC129" s="307"/>
      <c r="DD129" s="307"/>
      <c r="DE129" s="307"/>
      <c r="DF129" s="307"/>
      <c r="DG129" s="307"/>
      <c r="DH129" s="307"/>
      <c r="DI129" s="307"/>
      <c r="DJ129" s="307"/>
      <c r="DK129" s="307"/>
      <c r="DL129" s="307"/>
      <c r="DM129" s="307"/>
      <c r="DN129" s="307"/>
      <c r="DO129" s="307"/>
      <c r="DP129" s="307"/>
      <c r="DQ129" s="307"/>
      <c r="DR129" s="307"/>
      <c r="DS129" s="307"/>
      <c r="DT129" s="307"/>
      <c r="DU129" s="307"/>
      <c r="DV129" s="307"/>
      <c r="DW129" s="307"/>
      <c r="DX129" s="307"/>
      <c r="DY129" s="307"/>
      <c r="DZ129" s="307"/>
      <c r="EA129" s="307"/>
      <c r="EB129" s="307"/>
      <c r="EC129" s="307"/>
      <c r="ED129" s="307"/>
      <c r="EE129" s="307"/>
      <c r="EF129" s="307"/>
      <c r="EG129" s="307"/>
      <c r="EH129" s="307"/>
      <c r="EI129" s="307"/>
      <c r="EJ129" s="307"/>
      <c r="EK129" s="307"/>
      <c r="EL129" s="307"/>
      <c r="EM129" s="307"/>
      <c r="EN129" s="307"/>
      <c r="EO129" s="307"/>
      <c r="EP129" s="307"/>
      <c r="EQ129" s="307"/>
      <c r="ER129" s="307"/>
      <c r="ES129" s="307"/>
      <c r="ET129" s="307"/>
    </row>
    <row r="130" spans="1:150">
      <c r="A130" s="246">
        <v>9</v>
      </c>
      <c r="B130" s="247" t="s">
        <v>4</v>
      </c>
      <c r="C130" s="250">
        <f>C131+C132</f>
        <v>0</v>
      </c>
      <c r="D130" s="250">
        <f>D131+D132</f>
        <v>10000</v>
      </c>
      <c r="E130" s="250">
        <f>E131+E132</f>
        <v>10000</v>
      </c>
      <c r="F130" s="250">
        <f>F131+F132</f>
        <v>10000</v>
      </c>
      <c r="G130" s="307"/>
      <c r="H130" s="307"/>
      <c r="I130" s="307"/>
      <c r="J130" s="307"/>
      <c r="K130" s="307"/>
      <c r="L130" s="307"/>
      <c r="M130" s="307"/>
      <c r="N130" s="307"/>
      <c r="O130" s="307"/>
      <c r="P130" s="307"/>
      <c r="Q130" s="307"/>
      <c r="R130" s="307"/>
      <c r="S130" s="307"/>
      <c r="T130" s="307"/>
      <c r="U130" s="307"/>
      <c r="V130" s="307"/>
      <c r="W130" s="307"/>
      <c r="X130" s="307"/>
      <c r="Y130" s="307"/>
      <c r="Z130" s="307"/>
      <c r="AA130" s="307"/>
      <c r="AB130" s="307"/>
      <c r="AC130" s="307"/>
      <c r="AD130" s="307"/>
      <c r="AE130" s="307"/>
      <c r="AF130" s="307"/>
      <c r="AG130" s="307"/>
      <c r="AH130" s="307"/>
      <c r="AI130" s="307"/>
      <c r="AJ130" s="307"/>
      <c r="AK130" s="307"/>
      <c r="AL130" s="307"/>
      <c r="AM130" s="307"/>
      <c r="AN130" s="307"/>
      <c r="AO130" s="307"/>
      <c r="AP130" s="307"/>
      <c r="AQ130" s="307"/>
      <c r="AR130" s="307"/>
      <c r="AS130" s="307"/>
      <c r="AT130" s="307"/>
      <c r="AU130" s="307"/>
      <c r="AV130" s="307"/>
      <c r="AW130" s="307"/>
      <c r="AX130" s="307"/>
      <c r="AY130" s="307"/>
      <c r="AZ130" s="307"/>
      <c r="BA130" s="307"/>
      <c r="BB130" s="307"/>
      <c r="BC130" s="307"/>
      <c r="BD130" s="307"/>
      <c r="BE130" s="307"/>
      <c r="BF130" s="307"/>
      <c r="BG130" s="307"/>
      <c r="BH130" s="307"/>
      <c r="BI130" s="307"/>
      <c r="BJ130" s="307"/>
      <c r="BK130" s="307"/>
      <c r="BL130" s="307"/>
      <c r="BM130" s="307"/>
      <c r="BN130" s="307"/>
      <c r="BO130" s="307"/>
      <c r="BP130" s="307"/>
      <c r="BQ130" s="307"/>
      <c r="BR130" s="307"/>
      <c r="BS130" s="307"/>
      <c r="BT130" s="307"/>
      <c r="BU130" s="307"/>
      <c r="BV130" s="307"/>
      <c r="BW130" s="307"/>
      <c r="BX130" s="307"/>
      <c r="BY130" s="307"/>
      <c r="BZ130" s="307"/>
      <c r="CA130" s="307"/>
      <c r="CB130" s="307"/>
      <c r="CC130" s="307"/>
      <c r="CD130" s="307"/>
      <c r="CE130" s="307"/>
      <c r="CF130" s="307"/>
      <c r="CG130" s="307"/>
      <c r="CH130" s="307"/>
      <c r="CI130" s="307"/>
      <c r="CJ130" s="307"/>
      <c r="CK130" s="307"/>
      <c r="CL130" s="307"/>
      <c r="CM130" s="307"/>
      <c r="CN130" s="307"/>
      <c r="CO130" s="307"/>
      <c r="CP130" s="307"/>
      <c r="CQ130" s="307"/>
      <c r="CR130" s="307"/>
      <c r="CS130" s="307"/>
      <c r="CT130" s="307"/>
      <c r="CU130" s="307"/>
      <c r="CV130" s="307"/>
      <c r="CW130" s="307"/>
      <c r="CX130" s="307"/>
      <c r="CY130" s="307"/>
      <c r="CZ130" s="307"/>
      <c r="DA130" s="307"/>
      <c r="DB130" s="307"/>
      <c r="DC130" s="307"/>
      <c r="DD130" s="307"/>
      <c r="DE130" s="307"/>
      <c r="DF130" s="307"/>
      <c r="DG130" s="307"/>
      <c r="DH130" s="307"/>
      <c r="DI130" s="307"/>
      <c r="DJ130" s="307"/>
      <c r="DK130" s="307"/>
      <c r="DL130" s="307"/>
      <c r="DM130" s="307"/>
      <c r="DN130" s="307"/>
      <c r="DO130" s="307"/>
      <c r="DP130" s="307"/>
      <c r="DQ130" s="307"/>
      <c r="DR130" s="307"/>
      <c r="DS130" s="307"/>
      <c r="DT130" s="307"/>
      <c r="DU130" s="307"/>
      <c r="DV130" s="307"/>
      <c r="DW130" s="307"/>
      <c r="DX130" s="307"/>
      <c r="DY130" s="307"/>
      <c r="DZ130" s="307"/>
      <c r="EA130" s="307"/>
      <c r="EB130" s="307"/>
      <c r="EC130" s="307"/>
      <c r="ED130" s="307"/>
      <c r="EE130" s="307"/>
      <c r="EF130" s="307"/>
      <c r="EG130" s="307"/>
      <c r="EH130" s="307"/>
      <c r="EI130" s="307"/>
      <c r="EJ130" s="307"/>
      <c r="EK130" s="307"/>
      <c r="EL130" s="307"/>
      <c r="EM130" s="307"/>
      <c r="EN130" s="307"/>
      <c r="EO130" s="307"/>
      <c r="EP130" s="307"/>
      <c r="EQ130" s="307"/>
      <c r="ER130" s="307"/>
      <c r="ES130" s="307"/>
      <c r="ET130" s="307"/>
    </row>
    <row r="131" spans="1:150">
      <c r="A131" s="340" t="s">
        <v>229</v>
      </c>
      <c r="B131" s="341"/>
      <c r="C131" s="295">
        <f>'Evolución Presupuestaria'!I15</f>
        <v>0</v>
      </c>
      <c r="D131" s="295">
        <f>C130*1</f>
        <v>0</v>
      </c>
      <c r="E131" s="295">
        <f>D130*1</f>
        <v>10000</v>
      </c>
      <c r="F131" s="295">
        <f>E130*1</f>
        <v>10000</v>
      </c>
      <c r="G131" s="307" t="s">
        <v>270</v>
      </c>
      <c r="H131" s="307"/>
      <c r="I131" s="307"/>
      <c r="J131" s="307"/>
      <c r="K131" s="307"/>
      <c r="L131" s="307"/>
      <c r="M131" s="307"/>
      <c r="N131" s="307"/>
      <c r="O131" s="307"/>
      <c r="P131" s="307"/>
      <c r="Q131" s="307"/>
      <c r="R131" s="307"/>
      <c r="S131" s="307"/>
      <c r="T131" s="307"/>
      <c r="U131" s="307"/>
      <c r="V131" s="307"/>
      <c r="W131" s="307"/>
      <c r="X131" s="307"/>
      <c r="Y131" s="307"/>
      <c r="Z131" s="307"/>
      <c r="AA131" s="307"/>
      <c r="AB131" s="307"/>
      <c r="AC131" s="307"/>
      <c r="AD131" s="307"/>
      <c r="AE131" s="307"/>
      <c r="AF131" s="307"/>
      <c r="AG131" s="307"/>
      <c r="AH131" s="307"/>
      <c r="AI131" s="307"/>
      <c r="AJ131" s="307"/>
      <c r="AK131" s="307"/>
      <c r="AL131" s="307"/>
      <c r="AM131" s="307"/>
      <c r="AN131" s="307"/>
      <c r="AO131" s="307"/>
      <c r="AP131" s="307"/>
      <c r="AQ131" s="307"/>
      <c r="AR131" s="307"/>
      <c r="AS131" s="307"/>
      <c r="AT131" s="307"/>
      <c r="AU131" s="307"/>
      <c r="AV131" s="307"/>
      <c r="AW131" s="307"/>
      <c r="AX131" s="307"/>
      <c r="AY131" s="307"/>
      <c r="AZ131" s="307"/>
      <c r="BA131" s="307"/>
      <c r="BB131" s="307"/>
      <c r="BC131" s="307"/>
      <c r="BD131" s="307"/>
      <c r="BE131" s="307"/>
      <c r="BF131" s="307"/>
      <c r="BG131" s="307"/>
      <c r="BH131" s="307"/>
      <c r="BI131" s="307"/>
      <c r="BJ131" s="307"/>
      <c r="BK131" s="307"/>
      <c r="BL131" s="307"/>
      <c r="BM131" s="307"/>
      <c r="BN131" s="307"/>
      <c r="BO131" s="307"/>
      <c r="BP131" s="307"/>
      <c r="BQ131" s="307"/>
      <c r="BR131" s="307"/>
      <c r="BS131" s="307"/>
      <c r="BT131" s="307"/>
      <c r="BU131" s="307"/>
      <c r="BV131" s="307"/>
      <c r="BW131" s="307"/>
      <c r="BX131" s="307"/>
      <c r="BY131" s="307"/>
      <c r="BZ131" s="307"/>
      <c r="CA131" s="307"/>
      <c r="CB131" s="307"/>
      <c r="CC131" s="307"/>
      <c r="CD131" s="307"/>
      <c r="CE131" s="307"/>
      <c r="CF131" s="307"/>
      <c r="CG131" s="307"/>
      <c r="CH131" s="307"/>
      <c r="CI131" s="307"/>
      <c r="CJ131" s="307"/>
      <c r="CK131" s="307"/>
      <c r="CL131" s="307"/>
      <c r="CM131" s="307"/>
      <c r="CN131" s="307"/>
      <c r="CO131" s="307"/>
      <c r="CP131" s="307"/>
      <c r="CQ131" s="307"/>
      <c r="CR131" s="307"/>
      <c r="CS131" s="307"/>
      <c r="CT131" s="307"/>
      <c r="CU131" s="307"/>
      <c r="CV131" s="307"/>
      <c r="CW131" s="307"/>
      <c r="CX131" s="307"/>
      <c r="CY131" s="307"/>
      <c r="CZ131" s="307"/>
      <c r="DA131" s="307"/>
      <c r="DB131" s="307"/>
      <c r="DC131" s="307"/>
      <c r="DD131" s="307"/>
      <c r="DE131" s="307"/>
      <c r="DF131" s="307"/>
      <c r="DG131" s="307"/>
      <c r="DH131" s="307"/>
      <c r="DI131" s="307"/>
      <c r="DJ131" s="307"/>
      <c r="DK131" s="307"/>
      <c r="DL131" s="307"/>
      <c r="DM131" s="307"/>
      <c r="DN131" s="307"/>
      <c r="DO131" s="307"/>
      <c r="DP131" s="307"/>
      <c r="DQ131" s="307"/>
      <c r="DR131" s="307"/>
      <c r="DS131" s="307"/>
      <c r="DT131" s="307"/>
      <c r="DU131" s="307"/>
      <c r="DV131" s="307"/>
      <c r="DW131" s="307"/>
      <c r="DX131" s="307"/>
      <c r="DY131" s="307"/>
      <c r="DZ131" s="307"/>
      <c r="EA131" s="307"/>
      <c r="EB131" s="307"/>
      <c r="EC131" s="307"/>
      <c r="ED131" s="307"/>
      <c r="EE131" s="307"/>
      <c r="EF131" s="307"/>
      <c r="EG131" s="307"/>
      <c r="EH131" s="307"/>
      <c r="EI131" s="307"/>
      <c r="EJ131" s="307"/>
      <c r="EK131" s="307"/>
      <c r="EL131" s="307"/>
      <c r="EM131" s="307"/>
      <c r="EN131" s="307"/>
      <c r="EO131" s="307"/>
      <c r="EP131" s="307"/>
      <c r="EQ131" s="307"/>
      <c r="ER131" s="307"/>
      <c r="ES131" s="307"/>
      <c r="ET131" s="307"/>
    </row>
    <row r="132" spans="1:150">
      <c r="A132" s="342" t="s">
        <v>230</v>
      </c>
      <c r="B132" s="343"/>
      <c r="C132" s="249">
        <f>SUM(C133:C135)</f>
        <v>0</v>
      </c>
      <c r="D132" s="249">
        <f>SUM(D133:D135)</f>
        <v>10000</v>
      </c>
      <c r="E132" s="249">
        <f>SUM(E133:E135)</f>
        <v>0</v>
      </c>
      <c r="F132" s="249">
        <f>SUM(F133:F135)</f>
        <v>0</v>
      </c>
      <c r="G132" s="307"/>
      <c r="H132" s="307"/>
      <c r="I132" s="307"/>
      <c r="J132" s="307"/>
      <c r="K132" s="307"/>
      <c r="L132" s="307"/>
      <c r="M132" s="307"/>
      <c r="N132" s="307"/>
      <c r="O132" s="307"/>
      <c r="P132" s="307"/>
      <c r="Q132" s="307"/>
      <c r="R132" s="307"/>
      <c r="S132" s="307"/>
      <c r="T132" s="307"/>
      <c r="U132" s="307"/>
      <c r="V132" s="307"/>
      <c r="W132" s="307"/>
      <c r="X132" s="307"/>
      <c r="Y132" s="307"/>
      <c r="Z132" s="307"/>
      <c r="AA132" s="307"/>
      <c r="AB132" s="307"/>
      <c r="AC132" s="307"/>
      <c r="AD132" s="307"/>
      <c r="AE132" s="307"/>
      <c r="AF132" s="307"/>
      <c r="AG132" s="307"/>
      <c r="AH132" s="307"/>
      <c r="AI132" s="307"/>
      <c r="AJ132" s="307"/>
      <c r="AK132" s="307"/>
      <c r="AL132" s="307"/>
      <c r="AM132" s="307"/>
      <c r="AN132" s="307"/>
      <c r="AO132" s="307"/>
      <c r="AP132" s="307"/>
      <c r="AQ132" s="307"/>
      <c r="AR132" s="307"/>
      <c r="AS132" s="307"/>
      <c r="AT132" s="307"/>
      <c r="AU132" s="307"/>
      <c r="AV132" s="307"/>
      <c r="AW132" s="307"/>
      <c r="AX132" s="307"/>
      <c r="AY132" s="307"/>
      <c r="AZ132" s="307"/>
      <c r="BA132" s="307"/>
      <c r="BB132" s="307"/>
      <c r="BC132" s="307"/>
      <c r="BD132" s="307"/>
      <c r="BE132" s="307"/>
      <c r="BF132" s="307"/>
      <c r="BG132" s="307"/>
      <c r="BH132" s="307"/>
      <c r="BI132" s="307"/>
      <c r="BJ132" s="307"/>
      <c r="BK132" s="307"/>
      <c r="BL132" s="307"/>
      <c r="BM132" s="307"/>
      <c r="BN132" s="307"/>
      <c r="BO132" s="307"/>
      <c r="BP132" s="307"/>
      <c r="BQ132" s="307"/>
      <c r="BR132" s="307"/>
      <c r="BS132" s="307"/>
      <c r="BT132" s="307"/>
      <c r="BU132" s="307"/>
      <c r="BV132" s="307"/>
      <c r="BW132" s="307"/>
      <c r="BX132" s="307"/>
      <c r="BY132" s="307"/>
      <c r="BZ132" s="307"/>
      <c r="CA132" s="307"/>
      <c r="CB132" s="307"/>
      <c r="CC132" s="307"/>
      <c r="CD132" s="307"/>
      <c r="CE132" s="307"/>
      <c r="CF132" s="307"/>
      <c r="CG132" s="307"/>
      <c r="CH132" s="307"/>
      <c r="CI132" s="307"/>
      <c r="CJ132" s="307"/>
      <c r="CK132" s="307"/>
      <c r="CL132" s="307"/>
      <c r="CM132" s="307"/>
      <c r="CN132" s="307"/>
      <c r="CO132" s="307"/>
      <c r="CP132" s="307"/>
      <c r="CQ132" s="307"/>
      <c r="CR132" s="307"/>
      <c r="CS132" s="307"/>
      <c r="CT132" s="307"/>
      <c r="CU132" s="307"/>
      <c r="CV132" s="307"/>
      <c r="CW132" s="307"/>
      <c r="CX132" s="307"/>
      <c r="CY132" s="307"/>
      <c r="CZ132" s="307"/>
      <c r="DA132" s="307"/>
      <c r="DB132" s="307"/>
      <c r="DC132" s="307"/>
      <c r="DD132" s="307"/>
      <c r="DE132" s="307"/>
      <c r="DF132" s="307"/>
      <c r="DG132" s="307"/>
      <c r="DH132" s="307"/>
      <c r="DI132" s="307"/>
      <c r="DJ132" s="307"/>
      <c r="DK132" s="307"/>
      <c r="DL132" s="307"/>
      <c r="DM132" s="307"/>
      <c r="DN132" s="307"/>
      <c r="DO132" s="307"/>
      <c r="DP132" s="307"/>
      <c r="DQ132" s="307"/>
      <c r="DR132" s="307"/>
      <c r="DS132" s="307"/>
      <c r="DT132" s="307"/>
      <c r="DU132" s="307"/>
      <c r="DV132" s="307"/>
      <c r="DW132" s="307"/>
      <c r="DX132" s="307"/>
      <c r="DY132" s="307"/>
      <c r="DZ132" s="307"/>
      <c r="EA132" s="307"/>
      <c r="EB132" s="307"/>
      <c r="EC132" s="307"/>
      <c r="ED132" s="307"/>
      <c r="EE132" s="307"/>
      <c r="EF132" s="307"/>
      <c r="EG132" s="307"/>
      <c r="EH132" s="307"/>
      <c r="EI132" s="307"/>
      <c r="EJ132" s="307"/>
      <c r="EK132" s="307"/>
      <c r="EL132" s="307"/>
      <c r="EM132" s="307"/>
      <c r="EN132" s="307"/>
      <c r="EO132" s="307"/>
      <c r="EP132" s="307"/>
      <c r="EQ132" s="307"/>
      <c r="ER132" s="307"/>
      <c r="ES132" s="307"/>
      <c r="ET132" s="307"/>
    </row>
    <row r="133" spans="1:150">
      <c r="A133" s="259" t="s">
        <v>294</v>
      </c>
      <c r="B133" s="245" t="s">
        <v>254</v>
      </c>
      <c r="C133" s="304"/>
      <c r="D133" s="304">
        <v>10000</v>
      </c>
      <c r="E133" s="304"/>
      <c r="F133" s="304"/>
      <c r="G133" s="307"/>
      <c r="H133" s="307"/>
      <c r="I133" s="307"/>
      <c r="J133" s="307"/>
      <c r="K133" s="307"/>
      <c r="L133" s="307"/>
      <c r="M133" s="307"/>
      <c r="N133" s="307"/>
      <c r="O133" s="307"/>
      <c r="P133" s="307"/>
      <c r="Q133" s="307"/>
      <c r="R133" s="307"/>
      <c r="S133" s="307"/>
      <c r="T133" s="307"/>
      <c r="U133" s="307"/>
      <c r="V133" s="307"/>
      <c r="W133" s="307"/>
      <c r="X133" s="307"/>
      <c r="Y133" s="307"/>
      <c r="Z133" s="307"/>
      <c r="AA133" s="307"/>
      <c r="AB133" s="307"/>
      <c r="AC133" s="307"/>
      <c r="AD133" s="307"/>
      <c r="AE133" s="307"/>
      <c r="AF133" s="307"/>
      <c r="AG133" s="307"/>
      <c r="AH133" s="307"/>
      <c r="AI133" s="307"/>
      <c r="AJ133" s="307"/>
      <c r="AK133" s="307"/>
      <c r="AL133" s="307"/>
      <c r="AM133" s="307"/>
      <c r="AN133" s="307"/>
      <c r="AO133" s="307"/>
      <c r="AP133" s="307"/>
      <c r="AQ133" s="307"/>
      <c r="AR133" s="307"/>
      <c r="AS133" s="307"/>
      <c r="AT133" s="307"/>
      <c r="AU133" s="307"/>
      <c r="AV133" s="307"/>
      <c r="AW133" s="307"/>
      <c r="AX133" s="307"/>
      <c r="AY133" s="307"/>
      <c r="AZ133" s="307"/>
      <c r="BA133" s="307"/>
      <c r="BB133" s="307"/>
      <c r="BC133" s="307"/>
      <c r="BD133" s="307"/>
      <c r="BE133" s="307"/>
      <c r="BF133" s="307"/>
      <c r="BG133" s="307"/>
      <c r="BH133" s="307"/>
      <c r="BI133" s="307"/>
      <c r="BJ133" s="307"/>
      <c r="BK133" s="307"/>
      <c r="BL133" s="307"/>
      <c r="BM133" s="307"/>
      <c r="BN133" s="307"/>
      <c r="BO133" s="307"/>
      <c r="BP133" s="307"/>
      <c r="BQ133" s="307"/>
      <c r="BR133" s="307"/>
      <c r="BS133" s="307"/>
      <c r="BT133" s="307"/>
      <c r="BU133" s="307"/>
      <c r="BV133" s="307"/>
      <c r="BW133" s="307"/>
      <c r="BX133" s="307"/>
      <c r="BY133" s="307"/>
      <c r="BZ133" s="307"/>
      <c r="CA133" s="307"/>
      <c r="CB133" s="307"/>
      <c r="CC133" s="307"/>
      <c r="CD133" s="307"/>
      <c r="CE133" s="307"/>
      <c r="CF133" s="307"/>
      <c r="CG133" s="307"/>
      <c r="CH133" s="307"/>
      <c r="CI133" s="307"/>
      <c r="CJ133" s="307"/>
      <c r="CK133" s="307"/>
      <c r="CL133" s="307"/>
      <c r="CM133" s="307"/>
      <c r="CN133" s="307"/>
      <c r="CO133" s="307"/>
      <c r="CP133" s="307"/>
      <c r="CQ133" s="307"/>
      <c r="CR133" s="307"/>
      <c r="CS133" s="307"/>
      <c r="CT133" s="307"/>
      <c r="CU133" s="307"/>
      <c r="CV133" s="307"/>
      <c r="CW133" s="307"/>
      <c r="CX133" s="307"/>
      <c r="CY133" s="307"/>
      <c r="CZ133" s="307"/>
      <c r="DA133" s="307"/>
      <c r="DB133" s="307"/>
      <c r="DC133" s="307"/>
      <c r="DD133" s="307"/>
      <c r="DE133" s="307"/>
      <c r="DF133" s="307"/>
      <c r="DG133" s="307"/>
      <c r="DH133" s="307"/>
      <c r="DI133" s="307"/>
      <c r="DJ133" s="307"/>
      <c r="DK133" s="307"/>
      <c r="DL133" s="307"/>
      <c r="DM133" s="307"/>
      <c r="DN133" s="307"/>
      <c r="DO133" s="307"/>
      <c r="DP133" s="307"/>
      <c r="DQ133" s="307"/>
      <c r="DR133" s="307"/>
      <c r="DS133" s="307"/>
      <c r="DT133" s="307"/>
      <c r="DU133" s="307"/>
      <c r="DV133" s="307"/>
      <c r="DW133" s="307"/>
      <c r="DX133" s="307"/>
      <c r="DY133" s="307"/>
      <c r="DZ133" s="307"/>
      <c r="EA133" s="307"/>
      <c r="EB133" s="307"/>
      <c r="EC133" s="307"/>
      <c r="ED133" s="307"/>
      <c r="EE133" s="307"/>
      <c r="EF133" s="307"/>
      <c r="EG133" s="307"/>
      <c r="EH133" s="307"/>
      <c r="EI133" s="307"/>
      <c r="EJ133" s="307"/>
      <c r="EK133" s="307"/>
      <c r="EL133" s="307"/>
      <c r="EM133" s="307"/>
      <c r="EN133" s="307"/>
      <c r="EO133" s="307"/>
      <c r="EP133" s="307"/>
      <c r="EQ133" s="307"/>
      <c r="ER133" s="307"/>
      <c r="ES133" s="307"/>
      <c r="ET133" s="307"/>
    </row>
    <row r="134" spans="1:150">
      <c r="A134" s="259" t="s">
        <v>294</v>
      </c>
      <c r="B134" s="245" t="s">
        <v>254</v>
      </c>
      <c r="C134" s="305"/>
      <c r="D134" s="305"/>
      <c r="E134" s="305"/>
      <c r="F134" s="305"/>
      <c r="G134" s="307"/>
      <c r="H134" s="307"/>
      <c r="I134" s="307"/>
      <c r="J134" s="307"/>
      <c r="K134" s="307"/>
      <c r="L134" s="307"/>
      <c r="M134" s="307"/>
      <c r="N134" s="307"/>
      <c r="O134" s="307"/>
      <c r="P134" s="307"/>
      <c r="Q134" s="307"/>
      <c r="R134" s="307"/>
      <c r="S134" s="307"/>
      <c r="T134" s="307"/>
      <c r="U134" s="307"/>
      <c r="V134" s="307"/>
      <c r="W134" s="307"/>
      <c r="X134" s="307"/>
      <c r="Y134" s="307"/>
      <c r="Z134" s="307"/>
      <c r="AA134" s="307"/>
      <c r="AB134" s="307"/>
      <c r="AC134" s="307"/>
      <c r="AD134" s="307"/>
      <c r="AE134" s="307"/>
      <c r="AF134" s="307"/>
      <c r="AG134" s="307"/>
      <c r="AH134" s="307"/>
      <c r="AI134" s="307"/>
      <c r="AJ134" s="307"/>
      <c r="AK134" s="307"/>
      <c r="AL134" s="307"/>
      <c r="AM134" s="307"/>
      <c r="AN134" s="307"/>
      <c r="AO134" s="307"/>
      <c r="AP134" s="307"/>
      <c r="AQ134" s="307"/>
      <c r="AR134" s="307"/>
      <c r="AS134" s="307"/>
      <c r="AT134" s="307"/>
      <c r="AU134" s="307"/>
      <c r="AV134" s="307"/>
      <c r="AW134" s="307"/>
      <c r="AX134" s="307"/>
      <c r="AY134" s="307"/>
      <c r="AZ134" s="307"/>
      <c r="BA134" s="307"/>
      <c r="BB134" s="307"/>
      <c r="BC134" s="307"/>
      <c r="BD134" s="307"/>
      <c r="BE134" s="307"/>
      <c r="BF134" s="307"/>
      <c r="BG134" s="307"/>
      <c r="BH134" s="307"/>
      <c r="BI134" s="307"/>
      <c r="BJ134" s="307"/>
      <c r="BK134" s="307"/>
      <c r="BL134" s="307"/>
      <c r="BM134" s="307"/>
      <c r="BN134" s="307"/>
      <c r="BO134" s="307"/>
      <c r="BP134" s="307"/>
      <c r="BQ134" s="307"/>
      <c r="BR134" s="307"/>
      <c r="BS134" s="307"/>
      <c r="BT134" s="307"/>
      <c r="BU134" s="307"/>
      <c r="BV134" s="307"/>
      <c r="BW134" s="307"/>
      <c r="BX134" s="307"/>
      <c r="BY134" s="307"/>
      <c r="BZ134" s="307"/>
      <c r="CA134" s="307"/>
      <c r="CB134" s="307"/>
      <c r="CC134" s="307"/>
      <c r="CD134" s="307"/>
      <c r="CE134" s="307"/>
      <c r="CF134" s="307"/>
      <c r="CG134" s="307"/>
      <c r="CH134" s="307"/>
      <c r="CI134" s="307"/>
      <c r="CJ134" s="307"/>
      <c r="CK134" s="307"/>
      <c r="CL134" s="307"/>
      <c r="CM134" s="307"/>
      <c r="CN134" s="307"/>
      <c r="CO134" s="307"/>
      <c r="CP134" s="307"/>
      <c r="CQ134" s="307"/>
      <c r="CR134" s="307"/>
      <c r="CS134" s="307"/>
      <c r="CT134" s="307"/>
      <c r="CU134" s="307"/>
      <c r="CV134" s="307"/>
      <c r="CW134" s="307"/>
      <c r="CX134" s="307"/>
      <c r="CY134" s="307"/>
      <c r="CZ134" s="307"/>
      <c r="DA134" s="307"/>
      <c r="DB134" s="307"/>
      <c r="DC134" s="307"/>
      <c r="DD134" s="307"/>
      <c r="DE134" s="307"/>
      <c r="DF134" s="307"/>
      <c r="DG134" s="307"/>
      <c r="DH134" s="307"/>
      <c r="DI134" s="307"/>
      <c r="DJ134" s="307"/>
      <c r="DK134" s="307"/>
      <c r="DL134" s="307"/>
      <c r="DM134" s="307"/>
      <c r="DN134" s="307"/>
      <c r="DO134" s="307"/>
      <c r="DP134" s="307"/>
      <c r="DQ134" s="307"/>
      <c r="DR134" s="307"/>
      <c r="DS134" s="307"/>
      <c r="DT134" s="307"/>
      <c r="DU134" s="307"/>
      <c r="DV134" s="307"/>
      <c r="DW134" s="307"/>
      <c r="DX134" s="307"/>
      <c r="DY134" s="307"/>
      <c r="DZ134" s="307"/>
      <c r="EA134" s="307"/>
      <c r="EB134" s="307"/>
      <c r="EC134" s="307"/>
      <c r="ED134" s="307"/>
      <c r="EE134" s="307"/>
      <c r="EF134" s="307"/>
      <c r="EG134" s="307"/>
      <c r="EH134" s="307"/>
      <c r="EI134" s="307"/>
      <c r="EJ134" s="307"/>
      <c r="EK134" s="307"/>
      <c r="EL134" s="307"/>
      <c r="EM134" s="307"/>
      <c r="EN134" s="307"/>
      <c r="EO134" s="307"/>
      <c r="EP134" s="307"/>
      <c r="EQ134" s="307"/>
      <c r="ER134" s="307"/>
      <c r="ES134" s="307"/>
      <c r="ET134" s="307"/>
    </row>
    <row r="135" spans="1:150">
      <c r="A135" s="259" t="s">
        <v>294</v>
      </c>
      <c r="B135" s="245" t="s">
        <v>254</v>
      </c>
      <c r="C135" s="306"/>
      <c r="D135" s="306"/>
      <c r="E135" s="306"/>
      <c r="F135" s="306"/>
      <c r="G135" s="307"/>
      <c r="H135" s="307"/>
      <c r="I135" s="307"/>
      <c r="J135" s="307"/>
      <c r="K135" s="307"/>
      <c r="L135" s="307"/>
      <c r="M135" s="307"/>
      <c r="N135" s="307"/>
      <c r="O135" s="307"/>
      <c r="P135" s="307"/>
      <c r="Q135" s="307"/>
      <c r="R135" s="307"/>
      <c r="S135" s="307"/>
      <c r="T135" s="307"/>
      <c r="U135" s="307"/>
      <c r="V135" s="307"/>
      <c r="W135" s="307"/>
      <c r="X135" s="307"/>
      <c r="Y135" s="307"/>
      <c r="Z135" s="307"/>
      <c r="AA135" s="307"/>
      <c r="AB135" s="307"/>
      <c r="AC135" s="307"/>
      <c r="AD135" s="307"/>
      <c r="AE135" s="307"/>
      <c r="AF135" s="307"/>
      <c r="AG135" s="307"/>
      <c r="AH135" s="307"/>
      <c r="AI135" s="307"/>
      <c r="AJ135" s="307"/>
      <c r="AK135" s="307"/>
      <c r="AL135" s="307"/>
      <c r="AM135" s="307"/>
      <c r="AN135" s="307"/>
      <c r="AO135" s="307"/>
      <c r="AP135" s="307"/>
      <c r="AQ135" s="307"/>
      <c r="AR135" s="307"/>
      <c r="AS135" s="307"/>
      <c r="AT135" s="307"/>
      <c r="AU135" s="307"/>
      <c r="AV135" s="307"/>
      <c r="AW135" s="307"/>
      <c r="AX135" s="307"/>
      <c r="AY135" s="307"/>
      <c r="AZ135" s="307"/>
      <c r="BA135" s="307"/>
      <c r="BB135" s="307"/>
      <c r="BC135" s="307"/>
      <c r="BD135" s="307"/>
      <c r="BE135" s="307"/>
      <c r="BF135" s="307"/>
      <c r="BG135" s="307"/>
      <c r="BH135" s="307"/>
      <c r="BI135" s="307"/>
      <c r="BJ135" s="307"/>
      <c r="BK135" s="307"/>
      <c r="BL135" s="307"/>
      <c r="BM135" s="307"/>
      <c r="BN135" s="307"/>
      <c r="BO135" s="307"/>
      <c r="BP135" s="307"/>
      <c r="BQ135" s="307"/>
      <c r="BR135" s="307"/>
      <c r="BS135" s="307"/>
      <c r="BT135" s="307"/>
      <c r="BU135" s="307"/>
      <c r="BV135" s="307"/>
      <c r="BW135" s="307"/>
      <c r="BX135" s="307"/>
      <c r="BY135" s="307"/>
      <c r="BZ135" s="307"/>
      <c r="CA135" s="307"/>
      <c r="CB135" s="307"/>
      <c r="CC135" s="307"/>
      <c r="CD135" s="307"/>
      <c r="CE135" s="307"/>
      <c r="CF135" s="307"/>
      <c r="CG135" s="307"/>
      <c r="CH135" s="307"/>
      <c r="CI135" s="307"/>
      <c r="CJ135" s="307"/>
      <c r="CK135" s="307"/>
      <c r="CL135" s="307"/>
      <c r="CM135" s="307"/>
      <c r="CN135" s="307"/>
      <c r="CO135" s="307"/>
      <c r="CP135" s="307"/>
      <c r="CQ135" s="307"/>
      <c r="CR135" s="307"/>
      <c r="CS135" s="307"/>
      <c r="CT135" s="307"/>
      <c r="CU135" s="307"/>
      <c r="CV135" s="307"/>
      <c r="CW135" s="307"/>
      <c r="CX135" s="307"/>
      <c r="CY135" s="307"/>
      <c r="CZ135" s="307"/>
      <c r="DA135" s="307"/>
      <c r="DB135" s="307"/>
      <c r="DC135" s="307"/>
      <c r="DD135" s="307"/>
      <c r="DE135" s="307"/>
      <c r="DF135" s="307"/>
      <c r="DG135" s="307"/>
      <c r="DH135" s="307"/>
      <c r="DI135" s="307"/>
      <c r="DJ135" s="307"/>
      <c r="DK135" s="307"/>
      <c r="DL135" s="307"/>
      <c r="DM135" s="307"/>
      <c r="DN135" s="307"/>
      <c r="DO135" s="307"/>
      <c r="DP135" s="307"/>
      <c r="DQ135" s="307"/>
      <c r="DR135" s="307"/>
      <c r="DS135" s="307"/>
      <c r="DT135" s="307"/>
      <c r="DU135" s="307"/>
      <c r="DV135" s="307"/>
      <c r="DW135" s="307"/>
      <c r="DX135" s="307"/>
      <c r="DY135" s="307"/>
      <c r="DZ135" s="307"/>
      <c r="EA135" s="307"/>
      <c r="EB135" s="307"/>
      <c r="EC135" s="307"/>
      <c r="ED135" s="307"/>
      <c r="EE135" s="307"/>
      <c r="EF135" s="307"/>
      <c r="EG135" s="307"/>
      <c r="EH135" s="307"/>
      <c r="EI135" s="307"/>
      <c r="EJ135" s="307"/>
      <c r="EK135" s="307"/>
      <c r="EL135" s="307"/>
      <c r="EM135" s="307"/>
      <c r="EN135" s="307"/>
      <c r="EO135" s="307"/>
      <c r="EP135" s="307"/>
      <c r="EQ135" s="307"/>
      <c r="ER135" s="307"/>
      <c r="ES135" s="307"/>
      <c r="ET135" s="307"/>
    </row>
    <row r="136" spans="1:150">
      <c r="A136" s="261"/>
    </row>
    <row r="138" spans="1:150" ht="19.5">
      <c r="B138" s="267" t="s">
        <v>298</v>
      </c>
    </row>
    <row r="139" spans="1:150" ht="15.75" thickBot="1"/>
    <row r="140" spans="1:150" ht="15" customHeight="1">
      <c r="A140" s="262" t="s">
        <v>299</v>
      </c>
      <c r="B140" s="336" t="s">
        <v>301</v>
      </c>
    </row>
    <row r="141" spans="1:150" ht="15.75" thickBot="1">
      <c r="A141" s="263" t="s">
        <v>300</v>
      </c>
      <c r="B141" s="337"/>
    </row>
    <row r="142" spans="1:150" ht="35.25" thickBot="1">
      <c r="A142" s="266" t="s">
        <v>288</v>
      </c>
      <c r="B142" s="265" t="s">
        <v>302</v>
      </c>
    </row>
    <row r="143" spans="1:150" ht="35.25" thickBot="1">
      <c r="A143" s="266" t="s">
        <v>303</v>
      </c>
      <c r="B143" s="265" t="s">
        <v>304</v>
      </c>
    </row>
    <row r="144" spans="1:150" ht="24" thickBot="1">
      <c r="A144" s="266" t="s">
        <v>289</v>
      </c>
      <c r="B144" s="265" t="s">
        <v>305</v>
      </c>
    </row>
    <row r="145" spans="1:2" ht="15.75" thickBot="1">
      <c r="A145" s="266" t="s">
        <v>293</v>
      </c>
      <c r="B145" s="264" t="s">
        <v>306</v>
      </c>
    </row>
    <row r="146" spans="1:2" ht="91.5" thickBot="1">
      <c r="A146" s="266" t="s">
        <v>307</v>
      </c>
      <c r="B146" s="265" t="s">
        <v>308</v>
      </c>
    </row>
    <row r="147" spans="1:2" ht="24" thickBot="1">
      <c r="A147" s="263" t="s">
        <v>309</v>
      </c>
      <c r="B147" s="265" t="s">
        <v>310</v>
      </c>
    </row>
    <row r="149" spans="1:2">
      <c r="A149" s="268" t="s">
        <v>311</v>
      </c>
    </row>
    <row r="150" spans="1:2" ht="15.75" thickBot="1">
      <c r="A150" s="268"/>
    </row>
    <row r="151" spans="1:2" ht="15.75" thickBot="1">
      <c r="A151" s="269" t="s">
        <v>299</v>
      </c>
      <c r="B151" s="270" t="s">
        <v>301</v>
      </c>
    </row>
    <row r="152" spans="1:2" ht="15.75" thickBot="1">
      <c r="A152" s="263" t="s">
        <v>248</v>
      </c>
      <c r="B152" s="264" t="s">
        <v>312</v>
      </c>
    </row>
    <row r="153" spans="1:2" ht="15.75" thickBot="1">
      <c r="A153" s="263" t="s">
        <v>251</v>
      </c>
      <c r="B153" s="264" t="s">
        <v>231</v>
      </c>
    </row>
    <row r="154" spans="1:2" ht="15.75" thickBot="1">
      <c r="A154" s="263" t="s">
        <v>253</v>
      </c>
      <c r="B154" s="265" t="s">
        <v>313</v>
      </c>
    </row>
    <row r="155" spans="1:2" ht="15.75" thickBot="1">
      <c r="A155" s="263" t="s">
        <v>255</v>
      </c>
      <c r="B155" s="264" t="s">
        <v>314</v>
      </c>
    </row>
    <row r="156" spans="1:2" ht="15.75" thickBot="1">
      <c r="A156" s="263" t="s">
        <v>258</v>
      </c>
      <c r="B156" s="264" t="s">
        <v>315</v>
      </c>
    </row>
    <row r="158" spans="1:2">
      <c r="A158" s="268" t="s">
        <v>316</v>
      </c>
    </row>
    <row r="159" spans="1:2" ht="15.75" thickBot="1">
      <c r="A159" s="271"/>
    </row>
    <row r="160" spans="1:2" ht="15.75" thickBot="1">
      <c r="A160" s="269" t="s">
        <v>299</v>
      </c>
      <c r="B160" s="270" t="s">
        <v>301</v>
      </c>
    </row>
    <row r="161" spans="1:2">
      <c r="A161" s="338" t="s">
        <v>259</v>
      </c>
      <c r="B161" s="272" t="s">
        <v>317</v>
      </c>
    </row>
    <row r="162" spans="1:2" ht="15.75" thickBot="1">
      <c r="A162" s="339"/>
      <c r="B162" s="273" t="s">
        <v>318</v>
      </c>
    </row>
    <row r="163" spans="1:2">
      <c r="A163" s="338" t="s">
        <v>259</v>
      </c>
      <c r="B163" s="272" t="s">
        <v>317</v>
      </c>
    </row>
    <row r="164" spans="1:2" ht="15.75" thickBot="1">
      <c r="A164" s="339"/>
      <c r="B164" s="273" t="s">
        <v>319</v>
      </c>
    </row>
    <row r="165" spans="1:2">
      <c r="A165" s="338" t="s">
        <v>259</v>
      </c>
      <c r="B165" s="272" t="s">
        <v>317</v>
      </c>
    </row>
    <row r="166" spans="1:2" ht="15.75" thickBot="1">
      <c r="A166" s="339"/>
      <c r="B166" s="273" t="s">
        <v>320</v>
      </c>
    </row>
    <row r="167" spans="1:2">
      <c r="A167" s="338" t="s">
        <v>259</v>
      </c>
      <c r="B167" s="272" t="s">
        <v>317</v>
      </c>
    </row>
    <row r="168" spans="1:2" ht="15.75" thickBot="1">
      <c r="A168" s="339"/>
      <c r="B168" s="273" t="s">
        <v>321</v>
      </c>
    </row>
    <row r="169" spans="1:2">
      <c r="A169" s="338" t="s">
        <v>259</v>
      </c>
      <c r="B169" s="274" t="s">
        <v>317</v>
      </c>
    </row>
    <row r="170" spans="1:2" ht="23.25" thickBot="1">
      <c r="A170" s="339"/>
      <c r="B170" s="275" t="s">
        <v>322</v>
      </c>
    </row>
    <row r="171" spans="1:2" ht="15.75" thickBot="1">
      <c r="A171" s="266" t="s">
        <v>261</v>
      </c>
      <c r="B171" s="273" t="s">
        <v>252</v>
      </c>
    </row>
    <row r="172" spans="1:2" ht="23.25" thickBot="1">
      <c r="A172" s="266" t="s">
        <v>295</v>
      </c>
      <c r="B172" s="275" t="s">
        <v>256</v>
      </c>
    </row>
    <row r="173" spans="1:2" ht="15.75" thickBot="1">
      <c r="A173" s="266" t="s">
        <v>263</v>
      </c>
      <c r="B173" s="273" t="s">
        <v>257</v>
      </c>
    </row>
    <row r="174" spans="1:2" ht="15.75" thickBot="1">
      <c r="A174" s="266" t="s">
        <v>296</v>
      </c>
      <c r="B174" s="273" t="s">
        <v>323</v>
      </c>
    </row>
    <row r="175" spans="1:2" ht="15.75" thickBot="1">
      <c r="A175" s="266" t="s">
        <v>324</v>
      </c>
      <c r="B175" s="273" t="s">
        <v>254</v>
      </c>
    </row>
    <row r="176" spans="1:2" ht="23.25" thickBot="1">
      <c r="A176" s="266" t="s">
        <v>287</v>
      </c>
      <c r="B176" s="275" t="s">
        <v>262</v>
      </c>
    </row>
    <row r="177" spans="1:2">
      <c r="A177" s="338" t="s">
        <v>297</v>
      </c>
      <c r="B177" s="272" t="s">
        <v>325</v>
      </c>
    </row>
    <row r="178" spans="1:2" ht="15.75" thickBot="1">
      <c r="A178" s="339"/>
      <c r="B178" s="273" t="s">
        <v>326</v>
      </c>
    </row>
    <row r="179" spans="1:2" ht="15.75" thickBot="1">
      <c r="A179" s="266" t="s">
        <v>294</v>
      </c>
      <c r="B179" s="273" t="s">
        <v>254</v>
      </c>
    </row>
  </sheetData>
  <sheetProtection sheet="1"/>
  <mergeCells count="44">
    <mergeCell ref="A1:C1"/>
    <mergeCell ref="C5:F5"/>
    <mergeCell ref="A8:B8"/>
    <mergeCell ref="A9:B9"/>
    <mergeCell ref="A21:B21"/>
    <mergeCell ref="A22:B22"/>
    <mergeCell ref="A29:B29"/>
    <mergeCell ref="A30:B30"/>
    <mergeCell ref="A40:B40"/>
    <mergeCell ref="A41:B41"/>
    <mergeCell ref="A45:B45"/>
    <mergeCell ref="A46:B46"/>
    <mergeCell ref="A132:B132"/>
    <mergeCell ref="A61:B61"/>
    <mergeCell ref="A50:B50"/>
    <mergeCell ref="A51:B51"/>
    <mergeCell ref="A55:B55"/>
    <mergeCell ref="A56:B56"/>
    <mergeCell ref="A60:B60"/>
    <mergeCell ref="A111:B111"/>
    <mergeCell ref="A118:B118"/>
    <mergeCell ref="A119:B119"/>
    <mergeCell ref="A125:B125"/>
    <mergeCell ref="A126:B126"/>
    <mergeCell ref="A131:B131"/>
    <mergeCell ref="A96:B96"/>
    <mergeCell ref="A97:B97"/>
    <mergeCell ref="A102:B102"/>
    <mergeCell ref="A103:B103"/>
    <mergeCell ref="C72:F72"/>
    <mergeCell ref="A110:B110"/>
    <mergeCell ref="A87:B87"/>
    <mergeCell ref="A65:B65"/>
    <mergeCell ref="A66:B66"/>
    <mergeCell ref="A75:B75"/>
    <mergeCell ref="A76:B76"/>
    <mergeCell ref="A86:B86"/>
    <mergeCell ref="B140:B141"/>
    <mergeCell ref="A161:A162"/>
    <mergeCell ref="A177:A178"/>
    <mergeCell ref="A167:A168"/>
    <mergeCell ref="A169:A170"/>
    <mergeCell ref="A163:A164"/>
    <mergeCell ref="A165:A16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Q129"/>
  <sheetViews>
    <sheetView topLeftCell="C1" workbookViewId="0">
      <selection activeCell="C63" sqref="C63"/>
    </sheetView>
  </sheetViews>
  <sheetFormatPr baseColWidth="10" defaultRowHeight="15"/>
  <cols>
    <col min="1" max="1" width="15.7109375" customWidth="1"/>
    <col min="2" max="2" width="29" customWidth="1"/>
    <col min="3" max="3" width="16.28515625" bestFit="1" customWidth="1"/>
    <col min="4" max="4" width="19.140625" bestFit="1" customWidth="1"/>
    <col min="5" max="7" width="16.28515625" bestFit="1" customWidth="1"/>
  </cols>
  <sheetData>
    <row r="1" spans="1:15" ht="15.75" thickBot="1">
      <c r="A1" s="323" t="s">
        <v>90</v>
      </c>
      <c r="B1" s="323"/>
      <c r="C1" s="323"/>
      <c r="D1" s="313" t="str">
        <f xml:space="preserve"> 'Evolución Presupuestaria'!D1</f>
        <v>_____________</v>
      </c>
      <c r="E1" s="4"/>
      <c r="F1" s="4"/>
      <c r="G1" s="2"/>
      <c r="H1" s="2"/>
      <c r="I1" s="2"/>
      <c r="J1" s="2"/>
      <c r="K1" s="2"/>
      <c r="L1" s="2"/>
      <c r="M1" s="2"/>
      <c r="N1" s="2"/>
      <c r="O1" s="2"/>
    </row>
    <row r="2" spans="1:15" ht="15.75" thickBot="1">
      <c r="A2" s="135" t="s">
        <v>20</v>
      </c>
      <c r="B2" s="276">
        <f>'Evolución Presupuestaria'!$B$2</f>
        <v>2025</v>
      </c>
      <c r="D2" s="254"/>
      <c r="E2" s="254"/>
      <c r="F2" s="254"/>
    </row>
    <row r="3" spans="1:15">
      <c r="A3" s="253"/>
      <c r="B3" s="255"/>
      <c r="D3" s="347" t="s">
        <v>278</v>
      </c>
      <c r="E3" s="347"/>
      <c r="F3" s="347"/>
    </row>
    <row r="4" spans="1:15" ht="18">
      <c r="A4" s="326" t="s">
        <v>8</v>
      </c>
      <c r="B4" s="326"/>
      <c r="C4" s="326"/>
      <c r="D4" s="326"/>
      <c r="E4" s="326"/>
      <c r="F4" s="326"/>
      <c r="G4" s="1"/>
      <c r="H4" s="1"/>
      <c r="I4" s="1"/>
      <c r="J4" s="1"/>
      <c r="K4" s="1"/>
      <c r="L4" s="1"/>
      <c r="M4" s="1"/>
      <c r="N4" s="1"/>
      <c r="O4" s="1"/>
    </row>
    <row r="5" spans="1:15">
      <c r="A5" s="1"/>
      <c r="B5" s="1"/>
      <c r="C5" s="344" t="s">
        <v>89</v>
      </c>
      <c r="D5" s="345"/>
      <c r="E5" s="345"/>
      <c r="F5" s="346"/>
      <c r="G5" s="18"/>
      <c r="H5" s="1"/>
      <c r="I5" s="9"/>
      <c r="J5" s="9"/>
      <c r="K5" s="1"/>
      <c r="L5" s="1"/>
      <c r="M5" s="1"/>
      <c r="N5" s="1"/>
      <c r="O5" s="1"/>
    </row>
    <row r="6" spans="1:15">
      <c r="A6" s="327" t="s">
        <v>18</v>
      </c>
      <c r="B6" s="328"/>
      <c r="C6" s="7">
        <f>$B$2</f>
        <v>2025</v>
      </c>
      <c r="D6" s="7">
        <f>$B$2+1</f>
        <v>2026</v>
      </c>
      <c r="E6" s="7">
        <f>$B$2+2</f>
        <v>2027</v>
      </c>
      <c r="F6" s="7">
        <f>$B$2+3</f>
        <v>2028</v>
      </c>
      <c r="G6" s="9"/>
      <c r="H6" s="1"/>
      <c r="I6" s="1"/>
      <c r="J6" s="1"/>
      <c r="K6" s="1"/>
      <c r="L6" s="1"/>
    </row>
    <row r="7" spans="1:15">
      <c r="A7" s="8" t="s">
        <v>0</v>
      </c>
      <c r="B7" s="35" t="s">
        <v>9</v>
      </c>
      <c r="C7" s="8" t="s">
        <v>19</v>
      </c>
      <c r="D7" s="8" t="s">
        <v>19</v>
      </c>
      <c r="E7" s="8" t="s">
        <v>19</v>
      </c>
      <c r="F7" s="8" t="s">
        <v>19</v>
      </c>
      <c r="G7" s="9"/>
      <c r="H7" s="1"/>
      <c r="I7" s="1"/>
      <c r="J7" s="1"/>
      <c r="K7" s="1"/>
      <c r="L7" s="1"/>
    </row>
    <row r="8" spans="1:15">
      <c r="A8" s="5">
        <v>1</v>
      </c>
      <c r="B8" s="11" t="s">
        <v>5</v>
      </c>
      <c r="C8" s="38">
        <f>Medidas!C74</f>
        <v>600000</v>
      </c>
      <c r="D8" s="38">
        <f>Medidas!D74</f>
        <v>590000</v>
      </c>
      <c r="E8" s="38">
        <f>Medidas!E74</f>
        <v>590000</v>
      </c>
      <c r="F8" s="38">
        <f>Medidas!F74</f>
        <v>590000</v>
      </c>
      <c r="G8" s="9"/>
      <c r="H8" s="1"/>
      <c r="I8" s="1"/>
      <c r="J8" s="1"/>
      <c r="K8" s="1"/>
      <c r="L8" s="1"/>
    </row>
    <row r="9" spans="1:15">
      <c r="A9" s="5">
        <v>2</v>
      </c>
      <c r="B9" s="11" t="s">
        <v>10</v>
      </c>
      <c r="C9" s="38">
        <f>Medidas!C85</f>
        <v>400000</v>
      </c>
      <c r="D9" s="38">
        <f>Medidas!D85</f>
        <v>406000</v>
      </c>
      <c r="E9" s="38">
        <f>Medidas!E85</f>
        <v>414120</v>
      </c>
      <c r="F9" s="38">
        <f>Medidas!F85</f>
        <v>422402.4</v>
      </c>
      <c r="G9" s="9"/>
      <c r="H9" s="1"/>
      <c r="I9" s="1"/>
      <c r="J9" s="1"/>
      <c r="K9" s="1"/>
      <c r="L9" s="1"/>
    </row>
    <row r="10" spans="1:15">
      <c r="A10" s="5">
        <v>3</v>
      </c>
      <c r="B10" s="11" t="s">
        <v>6</v>
      </c>
      <c r="C10" s="38">
        <f>Medidas!C95</f>
        <v>20000</v>
      </c>
      <c r="D10" s="38">
        <f>Medidas!D95</f>
        <v>42000</v>
      </c>
      <c r="E10" s="38">
        <f>Medidas!E95</f>
        <v>46200.000000000007</v>
      </c>
      <c r="F10" s="38">
        <f>Medidas!F95</f>
        <v>50820.000000000015</v>
      </c>
      <c r="G10" s="9"/>
      <c r="H10" s="1"/>
      <c r="I10" s="1"/>
      <c r="J10" s="1"/>
      <c r="K10" s="1"/>
      <c r="L10" s="1"/>
    </row>
    <row r="11" spans="1:15">
      <c r="A11" s="5">
        <v>4</v>
      </c>
      <c r="B11" s="11" t="s">
        <v>11</v>
      </c>
      <c r="C11" s="38">
        <f>Medidas!C101</f>
        <v>180000</v>
      </c>
      <c r="D11" s="38">
        <f>Medidas!D101</f>
        <v>171000</v>
      </c>
      <c r="E11" s="38">
        <f>Medidas!E101</f>
        <v>162450</v>
      </c>
      <c r="F11" s="38">
        <f>Medidas!F101</f>
        <v>154327.5</v>
      </c>
      <c r="G11" s="9"/>
      <c r="H11" s="1"/>
      <c r="I11" s="1"/>
      <c r="J11" s="1"/>
      <c r="K11" s="1"/>
      <c r="L11" s="1"/>
    </row>
    <row r="12" spans="1:15">
      <c r="A12" s="5">
        <v>5</v>
      </c>
      <c r="B12" s="11" t="s">
        <v>22</v>
      </c>
      <c r="C12" s="38">
        <f>Medidas!C108</f>
        <v>0</v>
      </c>
      <c r="D12" s="38">
        <f>Medidas!D108</f>
        <v>0</v>
      </c>
      <c r="E12" s="38">
        <f>Medidas!E108</f>
        <v>0</v>
      </c>
      <c r="F12" s="38">
        <f>Medidas!F108</f>
        <v>0</v>
      </c>
      <c r="G12" s="9"/>
      <c r="H12" s="1"/>
      <c r="I12" s="1"/>
      <c r="J12" s="1"/>
      <c r="K12" s="1"/>
      <c r="L12" s="1"/>
    </row>
    <row r="13" spans="1:15">
      <c r="A13" s="5">
        <v>6</v>
      </c>
      <c r="B13" s="11" t="s">
        <v>7</v>
      </c>
      <c r="C13" s="38">
        <f>Medidas!C109</f>
        <v>200000</v>
      </c>
      <c r="D13" s="38">
        <f>Medidas!D109</f>
        <v>200000</v>
      </c>
      <c r="E13" s="38">
        <f>Medidas!E109</f>
        <v>200000</v>
      </c>
      <c r="F13" s="38">
        <f>Medidas!F109</f>
        <v>200000</v>
      </c>
      <c r="G13" s="1"/>
      <c r="H13" s="1"/>
      <c r="I13" s="1"/>
      <c r="J13" s="1"/>
      <c r="K13" s="1"/>
      <c r="L13" s="1"/>
    </row>
    <row r="14" spans="1:15">
      <c r="A14" s="5">
        <v>7</v>
      </c>
      <c r="B14" s="11" t="s">
        <v>12</v>
      </c>
      <c r="C14" s="38">
        <f>Medidas!C117</f>
        <v>0</v>
      </c>
      <c r="D14" s="38">
        <f>Medidas!D117</f>
        <v>0</v>
      </c>
      <c r="E14" s="38">
        <f>Medidas!E117</f>
        <v>0</v>
      </c>
      <c r="F14" s="38">
        <f>Medidas!F117</f>
        <v>0</v>
      </c>
      <c r="G14" s="1"/>
      <c r="H14" s="1"/>
      <c r="I14" s="1"/>
      <c r="J14" s="1"/>
      <c r="K14" s="1"/>
      <c r="L14" s="1"/>
    </row>
    <row r="15" spans="1:15">
      <c r="A15" s="5">
        <v>8</v>
      </c>
      <c r="B15" s="11" t="s">
        <v>3</v>
      </c>
      <c r="C15" s="38">
        <f>Medidas!C124</f>
        <v>0</v>
      </c>
      <c r="D15" s="38">
        <f>Medidas!D124</f>
        <v>0</v>
      </c>
      <c r="E15" s="38">
        <f>Medidas!E124</f>
        <v>0</v>
      </c>
      <c r="F15" s="38">
        <f>Medidas!F124</f>
        <v>0</v>
      </c>
      <c r="G15" s="1"/>
      <c r="H15" s="1"/>
      <c r="I15" s="1"/>
      <c r="J15" s="1"/>
      <c r="K15" s="1"/>
      <c r="L15" s="1"/>
    </row>
    <row r="16" spans="1:15">
      <c r="A16" s="5">
        <v>9</v>
      </c>
      <c r="B16" s="11" t="s">
        <v>4</v>
      </c>
      <c r="C16" s="38">
        <f>Medidas!C130</f>
        <v>0</v>
      </c>
      <c r="D16" s="38">
        <f>Medidas!D130</f>
        <v>10000</v>
      </c>
      <c r="E16" s="38">
        <f>Medidas!E130</f>
        <v>10000</v>
      </c>
      <c r="F16" s="38">
        <f>Medidas!F130</f>
        <v>10000</v>
      </c>
      <c r="G16" s="1"/>
      <c r="H16" s="1"/>
      <c r="I16" s="1"/>
      <c r="J16" s="1"/>
      <c r="K16" s="1"/>
      <c r="L16" s="1"/>
    </row>
    <row r="17" spans="1:15">
      <c r="A17" s="14"/>
      <c r="B17" s="16"/>
      <c r="C17" s="15"/>
      <c r="D17" s="15"/>
      <c r="E17" s="15"/>
      <c r="F17" s="15"/>
      <c r="G17" s="1"/>
      <c r="H17" s="1"/>
      <c r="I17" s="1"/>
      <c r="J17" s="1"/>
      <c r="K17" s="1"/>
      <c r="L17" s="1"/>
    </row>
    <row r="18" spans="1:15" ht="15" customHeight="1">
      <c r="A18" s="14"/>
      <c r="B18" s="17" t="str">
        <f>B7</f>
        <v>DENOMINACION</v>
      </c>
      <c r="C18" s="17" t="str">
        <f>C7</f>
        <v>ORN</v>
      </c>
      <c r="D18" s="17" t="str">
        <f>D7</f>
        <v>ORN</v>
      </c>
      <c r="E18" s="17" t="str">
        <f>E7</f>
        <v>ORN</v>
      </c>
      <c r="F18" s="17" t="s">
        <v>26</v>
      </c>
      <c r="G18" s="1"/>
      <c r="H18" s="1"/>
      <c r="I18" s="1"/>
      <c r="J18" s="1"/>
      <c r="K18" s="1"/>
      <c r="L18" s="1"/>
    </row>
    <row r="19" spans="1:15">
      <c r="A19" s="14"/>
      <c r="B19" s="33" t="s">
        <v>27</v>
      </c>
      <c r="C19" s="37">
        <f>SUM(C8:C12)</f>
        <v>1200000</v>
      </c>
      <c r="D19" s="37">
        <f>SUM(D8:D12)</f>
        <v>1209000</v>
      </c>
      <c r="E19" s="37">
        <f>SUM(E8:E12)</f>
        <v>1212770</v>
      </c>
      <c r="F19" s="37">
        <f>SUM(F8:F12)</f>
        <v>1217549.9000000001</v>
      </c>
      <c r="G19" s="1"/>
      <c r="H19" s="1"/>
      <c r="I19" s="1"/>
      <c r="J19" s="1"/>
      <c r="K19" s="1"/>
      <c r="L19" s="1"/>
    </row>
    <row r="20" spans="1:15" ht="15" customHeight="1">
      <c r="A20" s="14"/>
      <c r="B20" s="32" t="s">
        <v>28</v>
      </c>
      <c r="C20" s="38">
        <f>C10+C16</f>
        <v>20000</v>
      </c>
      <c r="D20" s="38">
        <f>D10+D16</f>
        <v>52000</v>
      </c>
      <c r="E20" s="38">
        <f>E10+E16</f>
        <v>56200.000000000007</v>
      </c>
      <c r="F20" s="38">
        <f>F10+F16</f>
        <v>60820.000000000015</v>
      </c>
      <c r="G20" s="1"/>
      <c r="H20" s="1"/>
      <c r="I20" s="1"/>
      <c r="J20" s="1"/>
      <c r="K20" s="1"/>
      <c r="L20" s="1"/>
    </row>
    <row r="21" spans="1:15" ht="15" customHeight="1">
      <c r="A21" s="14"/>
      <c r="B21" s="32" t="s">
        <v>29</v>
      </c>
      <c r="C21" s="38">
        <f>SUM(C8:C12)+C16</f>
        <v>1200000</v>
      </c>
      <c r="D21" s="38">
        <f>SUM(D8:D12)+D16</f>
        <v>1219000</v>
      </c>
      <c r="E21" s="38">
        <f>SUM(E8:E12)+E16</f>
        <v>1222770</v>
      </c>
      <c r="F21" s="38">
        <f>SUM(F8:F12)+F16</f>
        <v>1227549.9000000001</v>
      </c>
      <c r="G21" s="1"/>
      <c r="H21" s="1"/>
      <c r="I21" s="1"/>
      <c r="J21" s="1"/>
      <c r="K21" s="1"/>
      <c r="L21" s="1"/>
    </row>
    <row r="22" spans="1:15">
      <c r="A22" s="14"/>
      <c r="B22" s="33" t="s">
        <v>30</v>
      </c>
      <c r="C22" s="37">
        <f>SUM(C13:C16)</f>
        <v>200000</v>
      </c>
      <c r="D22" s="37">
        <f>SUM(D13:D16)</f>
        <v>210000</v>
      </c>
      <c r="E22" s="37">
        <f>SUM(E13:E16)</f>
        <v>210000</v>
      </c>
      <c r="F22" s="37">
        <f>SUM(F13:F16)</f>
        <v>210000</v>
      </c>
      <c r="G22" s="1"/>
      <c r="H22" s="1"/>
      <c r="I22" s="1"/>
      <c r="J22" s="1"/>
      <c r="K22" s="1"/>
      <c r="L22" s="1"/>
    </row>
    <row r="23" spans="1:15">
      <c r="A23" s="1"/>
      <c r="B23" s="34" t="s">
        <v>31</v>
      </c>
      <c r="C23" s="39">
        <f>SUM(C8:C16)</f>
        <v>1400000</v>
      </c>
      <c r="D23" s="39">
        <f>SUM(D8:D16)</f>
        <v>1419000</v>
      </c>
      <c r="E23" s="39">
        <f>SUM(E8:E16)</f>
        <v>1422770</v>
      </c>
      <c r="F23" s="39">
        <f>SUM(F8:F16)</f>
        <v>1427549.9000000001</v>
      </c>
      <c r="G23" s="1"/>
      <c r="H23" s="1"/>
      <c r="I23" s="1"/>
      <c r="J23" s="1"/>
      <c r="K23" s="1"/>
      <c r="L23" s="1"/>
    </row>
    <row r="24" spans="1:15">
      <c r="A24" s="1"/>
      <c r="B24" s="13"/>
      <c r="C24" s="12"/>
      <c r="D24" s="12"/>
      <c r="E24" s="12"/>
      <c r="F24" s="12"/>
      <c r="G24" s="1"/>
      <c r="H24" s="1"/>
      <c r="I24" s="1"/>
      <c r="J24" s="1"/>
      <c r="K24" s="1"/>
      <c r="L24" s="1"/>
      <c r="M24" s="1"/>
      <c r="N24" s="1"/>
      <c r="O24" s="1"/>
    </row>
    <row r="25" spans="1:15">
      <c r="A25" s="1"/>
      <c r="B25" s="13"/>
      <c r="C25" s="12"/>
      <c r="D25" s="12"/>
      <c r="E25" s="12"/>
      <c r="F25" s="12"/>
      <c r="G25" s="1"/>
      <c r="H25" s="1"/>
      <c r="I25" s="1"/>
      <c r="J25" s="1"/>
      <c r="K25" s="1"/>
      <c r="L25" s="1"/>
      <c r="M25" s="1"/>
      <c r="N25" s="1"/>
      <c r="O25" s="1"/>
    </row>
    <row r="26" spans="1:15">
      <c r="B26" s="26"/>
      <c r="C26" s="27"/>
      <c r="D26" s="27"/>
      <c r="E26" s="27"/>
      <c r="F26" s="28"/>
      <c r="G26" s="1"/>
      <c r="H26" s="1"/>
      <c r="I26" s="1"/>
      <c r="J26" s="1"/>
      <c r="K26" s="1"/>
      <c r="L26" s="1"/>
      <c r="M26" s="1"/>
      <c r="N26" s="1"/>
      <c r="O26" s="1"/>
    </row>
    <row r="27" spans="1:15" ht="18">
      <c r="A27" s="326" t="s">
        <v>13</v>
      </c>
      <c r="B27" s="326"/>
      <c r="C27" s="326"/>
      <c r="D27" s="326"/>
      <c r="E27" s="326"/>
      <c r="F27" s="326"/>
      <c r="G27" s="1"/>
      <c r="H27" s="1"/>
      <c r="I27" s="1"/>
      <c r="J27" s="1"/>
      <c r="K27" s="1"/>
      <c r="L27" s="1"/>
      <c r="M27" s="1"/>
      <c r="N27" s="1"/>
      <c r="O27" s="1"/>
    </row>
    <row r="28" spans="1:15">
      <c r="G28" s="1"/>
      <c r="H28" s="1"/>
      <c r="I28" s="1"/>
      <c r="J28" s="1"/>
      <c r="K28" s="1"/>
      <c r="L28" s="1"/>
      <c r="M28" s="1"/>
      <c r="N28" s="1"/>
      <c r="O28" s="1"/>
    </row>
    <row r="29" spans="1:15">
      <c r="C29" s="344" t="s">
        <v>89</v>
      </c>
      <c r="D29" s="345"/>
      <c r="E29" s="345"/>
      <c r="F29" s="346"/>
      <c r="G29" s="18"/>
      <c r="H29" s="1"/>
      <c r="I29" s="1"/>
      <c r="J29" s="1"/>
      <c r="K29" s="1"/>
      <c r="L29" s="1"/>
      <c r="M29" s="1"/>
      <c r="N29" s="1"/>
      <c r="O29" s="1"/>
    </row>
    <row r="30" spans="1:15" ht="15" customHeight="1">
      <c r="A30" s="327" t="s">
        <v>18</v>
      </c>
      <c r="B30" s="328"/>
      <c r="C30" s="7">
        <f>$B$2</f>
        <v>2025</v>
      </c>
      <c r="D30" s="7">
        <f>$B$2+1</f>
        <v>2026</v>
      </c>
      <c r="E30" s="7">
        <f>$B$2+2</f>
        <v>2027</v>
      </c>
      <c r="F30" s="7">
        <f>$B$2+3</f>
        <v>2028</v>
      </c>
      <c r="G30" s="1"/>
      <c r="H30" s="1"/>
      <c r="I30" s="1"/>
      <c r="J30" s="1"/>
      <c r="K30" s="1"/>
      <c r="L30" s="1"/>
    </row>
    <row r="31" spans="1:15">
      <c r="A31" s="8" t="s">
        <v>0</v>
      </c>
      <c r="B31" s="35" t="s">
        <v>9</v>
      </c>
      <c r="C31" s="8" t="s">
        <v>21</v>
      </c>
      <c r="D31" s="8" t="s">
        <v>21</v>
      </c>
      <c r="E31" s="8" t="s">
        <v>21</v>
      </c>
      <c r="F31" s="8" t="s">
        <v>21</v>
      </c>
      <c r="G31" s="1"/>
      <c r="H31" s="1"/>
      <c r="I31" s="1"/>
      <c r="J31" s="1"/>
      <c r="K31" s="1"/>
      <c r="L31" s="1"/>
    </row>
    <row r="32" spans="1:15">
      <c r="A32" s="5">
        <v>1</v>
      </c>
      <c r="B32" s="11" t="s">
        <v>1</v>
      </c>
      <c r="C32" s="252">
        <f>Medidas!C7</f>
        <v>370000</v>
      </c>
      <c r="D32" s="252">
        <f>Medidas!D7</f>
        <v>392400</v>
      </c>
      <c r="E32" s="252">
        <f>Medidas!E7</f>
        <v>400248</v>
      </c>
      <c r="F32" s="252">
        <f>Medidas!F7</f>
        <v>408252.96</v>
      </c>
      <c r="G32" s="1"/>
      <c r="H32" s="1"/>
      <c r="I32" s="1"/>
      <c r="J32" s="1"/>
      <c r="K32" s="1"/>
      <c r="L32" s="1"/>
    </row>
    <row r="33" spans="1:12">
      <c r="A33" s="5">
        <v>2</v>
      </c>
      <c r="B33" s="11" t="s">
        <v>2</v>
      </c>
      <c r="C33" s="252">
        <f>Medidas!C20</f>
        <v>20000</v>
      </c>
      <c r="D33" s="252">
        <f>Medidas!D20</f>
        <v>25600</v>
      </c>
      <c r="E33" s="252">
        <f>Medidas!E20</f>
        <v>25088</v>
      </c>
      <c r="F33" s="252">
        <f>Medidas!F20</f>
        <v>24586.239999999998</v>
      </c>
      <c r="G33" s="1"/>
      <c r="H33" s="1"/>
      <c r="I33" s="1"/>
      <c r="J33" s="1"/>
      <c r="K33" s="1"/>
      <c r="L33" s="1"/>
    </row>
    <row r="34" spans="1:12">
      <c r="A34" s="5">
        <v>3</v>
      </c>
      <c r="B34" s="11" t="s">
        <v>14</v>
      </c>
      <c r="C34" s="252">
        <f>Medidas!C28</f>
        <v>345000</v>
      </c>
      <c r="D34" s="252">
        <f>Medidas!D28</f>
        <v>368450</v>
      </c>
      <c r="E34" s="252">
        <f>Medidas!E28</f>
        <v>372134.5</v>
      </c>
      <c r="F34" s="252">
        <f>Medidas!F28</f>
        <v>375855.84500000003</v>
      </c>
      <c r="G34" s="1"/>
      <c r="H34" s="1"/>
      <c r="I34" s="1"/>
      <c r="J34" s="1"/>
      <c r="K34" s="1"/>
      <c r="L34" s="1"/>
    </row>
    <row r="35" spans="1:12">
      <c r="A35" s="5">
        <v>4</v>
      </c>
      <c r="B35" s="11" t="s">
        <v>11</v>
      </c>
      <c r="C35" s="252">
        <f>Medidas!C39</f>
        <v>650000</v>
      </c>
      <c r="D35" s="252">
        <f>Medidas!D39</f>
        <v>617500</v>
      </c>
      <c r="E35" s="252">
        <f>Medidas!E39</f>
        <v>586625</v>
      </c>
      <c r="F35" s="252">
        <f>Medidas!F39</f>
        <v>557293.75</v>
      </c>
      <c r="G35" s="1"/>
      <c r="H35" s="1"/>
      <c r="I35" s="1"/>
      <c r="J35" s="1"/>
      <c r="K35" s="1"/>
      <c r="L35" s="1"/>
    </row>
    <row r="36" spans="1:12">
      <c r="A36" s="5">
        <v>5</v>
      </c>
      <c r="B36" s="11" t="s">
        <v>15</v>
      </c>
      <c r="C36" s="252">
        <f>Medidas!C44</f>
        <v>30000</v>
      </c>
      <c r="D36" s="252">
        <f>Medidas!D44</f>
        <v>30600</v>
      </c>
      <c r="E36" s="252">
        <f>Medidas!E44</f>
        <v>31212</v>
      </c>
      <c r="F36" s="252">
        <f>Medidas!F44</f>
        <v>31836.240000000002</v>
      </c>
      <c r="G36" s="1"/>
      <c r="H36" s="1"/>
      <c r="I36" s="1"/>
      <c r="J36" s="1"/>
      <c r="K36" s="1"/>
      <c r="L36" s="1"/>
    </row>
    <row r="37" spans="1:12">
      <c r="A37" s="5">
        <v>6</v>
      </c>
      <c r="B37" s="11" t="s">
        <v>16</v>
      </c>
      <c r="C37" s="252">
        <f>Medidas!C49</f>
        <v>0</v>
      </c>
      <c r="D37" s="252">
        <f>Medidas!D49</f>
        <v>0</v>
      </c>
      <c r="E37" s="252">
        <f>Medidas!E49</f>
        <v>0</v>
      </c>
      <c r="F37" s="252">
        <f>Medidas!F49</f>
        <v>0</v>
      </c>
      <c r="G37" s="1"/>
      <c r="H37" s="1"/>
      <c r="I37" s="1"/>
      <c r="J37" s="1"/>
      <c r="K37" s="1"/>
      <c r="L37" s="1"/>
    </row>
    <row r="38" spans="1:12" ht="15" customHeight="1">
      <c r="A38" s="5">
        <v>7</v>
      </c>
      <c r="B38" s="11" t="s">
        <v>17</v>
      </c>
      <c r="C38" s="252">
        <f>Medidas!C54</f>
        <v>180000</v>
      </c>
      <c r="D38" s="252">
        <f>Medidas!D54</f>
        <v>171000</v>
      </c>
      <c r="E38" s="252">
        <f>Medidas!E54</f>
        <v>162450</v>
      </c>
      <c r="F38" s="252">
        <f>Medidas!F54</f>
        <v>154327.5</v>
      </c>
      <c r="G38" s="1"/>
      <c r="H38" s="1"/>
      <c r="I38" s="1"/>
      <c r="J38" s="1"/>
      <c r="K38" s="1"/>
      <c r="L38" s="1"/>
    </row>
    <row r="39" spans="1:12">
      <c r="A39" s="5">
        <v>8</v>
      </c>
      <c r="B39" s="11" t="s">
        <v>3</v>
      </c>
      <c r="C39" s="252">
        <f>Medidas!C59</f>
        <v>0</v>
      </c>
      <c r="D39" s="252">
        <f>Medidas!D59</f>
        <v>0</v>
      </c>
      <c r="E39" s="252">
        <f>Medidas!E59</f>
        <v>0</v>
      </c>
      <c r="F39" s="252">
        <f>Medidas!F59</f>
        <v>0</v>
      </c>
      <c r="G39" s="1"/>
      <c r="H39" s="1"/>
      <c r="I39" s="1"/>
      <c r="J39" s="1"/>
      <c r="K39" s="1"/>
      <c r="L39" s="1"/>
    </row>
    <row r="40" spans="1:12" ht="15" customHeight="1">
      <c r="A40" s="5">
        <v>9</v>
      </c>
      <c r="B40" s="11" t="s">
        <v>4</v>
      </c>
      <c r="C40" s="252">
        <f>Medidas!C64</f>
        <v>0</v>
      </c>
      <c r="D40" s="252">
        <f>Medidas!D64</f>
        <v>0</v>
      </c>
      <c r="E40" s="252">
        <f>Medidas!E64</f>
        <v>0</v>
      </c>
      <c r="F40" s="252">
        <f>Medidas!F64</f>
        <v>0</v>
      </c>
      <c r="G40" s="1"/>
      <c r="H40" s="1"/>
      <c r="I40" s="1"/>
      <c r="J40" s="1"/>
      <c r="K40" s="1"/>
      <c r="L40" s="1"/>
    </row>
    <row r="41" spans="1:12" ht="15" customHeight="1">
      <c r="A41" s="6"/>
      <c r="B41" s="13"/>
      <c r="C41" s="40"/>
      <c r="D41" s="40"/>
      <c r="E41" s="40"/>
    </row>
    <row r="42" spans="1:12">
      <c r="A42" s="6"/>
      <c r="B42" s="17" t="s">
        <v>25</v>
      </c>
      <c r="C42" s="36" t="s">
        <v>21</v>
      </c>
      <c r="D42" s="36" t="s">
        <v>21</v>
      </c>
      <c r="E42" s="36" t="s">
        <v>21</v>
      </c>
      <c r="F42" s="17" t="s">
        <v>26</v>
      </c>
    </row>
    <row r="43" spans="1:12">
      <c r="A43" s="6"/>
      <c r="B43" s="32" t="s">
        <v>33</v>
      </c>
      <c r="C43" s="41">
        <f>SUM(C32:C34)+C36</f>
        <v>765000</v>
      </c>
      <c r="D43" s="41">
        <f>SUM(D32:D34)+D36</f>
        <v>817050</v>
      </c>
      <c r="E43" s="41">
        <f>SUM(E32:E34)+E36</f>
        <v>828682.5</v>
      </c>
      <c r="F43" s="41">
        <f>SUM(F32:F34)+F36</f>
        <v>840531.28500000003</v>
      </c>
    </row>
    <row r="44" spans="1:12">
      <c r="A44" s="6"/>
      <c r="B44" s="32" t="s">
        <v>34</v>
      </c>
      <c r="C44" s="41">
        <f>C35</f>
        <v>650000</v>
      </c>
      <c r="D44" s="41">
        <f>D35</f>
        <v>617500</v>
      </c>
      <c r="E44" s="41">
        <f>E35</f>
        <v>586625</v>
      </c>
      <c r="F44" s="41">
        <f>F35</f>
        <v>557293.75</v>
      </c>
    </row>
    <row r="45" spans="1:12">
      <c r="A45" s="6"/>
      <c r="B45" s="33" t="s">
        <v>35</v>
      </c>
      <c r="C45" s="37">
        <f>SUM(C32:C36)</f>
        <v>1415000</v>
      </c>
      <c r="D45" s="37">
        <f>SUM(D32:D36)</f>
        <v>1434550</v>
      </c>
      <c r="E45" s="37">
        <f>SUM(E32:E36)</f>
        <v>1415307.5</v>
      </c>
      <c r="F45" s="37">
        <f>SUM(F32:F36)</f>
        <v>1397825.0349999999</v>
      </c>
    </row>
    <row r="46" spans="1:12" ht="15" customHeight="1">
      <c r="A46" s="6"/>
      <c r="B46" s="32" t="s">
        <v>38</v>
      </c>
      <c r="C46" s="41">
        <f t="shared" ref="C46:F47" si="0">C37+C39</f>
        <v>0</v>
      </c>
      <c r="D46" s="41">
        <f t="shared" si="0"/>
        <v>0</v>
      </c>
      <c r="E46" s="41">
        <f t="shared" si="0"/>
        <v>0</v>
      </c>
      <c r="F46" s="41">
        <f t="shared" si="0"/>
        <v>0</v>
      </c>
    </row>
    <row r="47" spans="1:12" ht="15" customHeight="1">
      <c r="A47" s="6"/>
      <c r="B47" s="32" t="s">
        <v>39</v>
      </c>
      <c r="C47" s="42">
        <f t="shared" si="0"/>
        <v>180000</v>
      </c>
      <c r="D47" s="42">
        <f t="shared" si="0"/>
        <v>171000</v>
      </c>
      <c r="E47" s="42">
        <f t="shared" si="0"/>
        <v>162450</v>
      </c>
      <c r="F47" s="42">
        <f t="shared" si="0"/>
        <v>154327.5</v>
      </c>
    </row>
    <row r="48" spans="1:12">
      <c r="A48" s="6"/>
      <c r="B48" s="33" t="s">
        <v>36</v>
      </c>
      <c r="C48" s="39">
        <f>SUM(C37:C40)</f>
        <v>180000</v>
      </c>
      <c r="D48" s="39">
        <f>SUM(D37:D40)</f>
        <v>171000</v>
      </c>
      <c r="E48" s="39">
        <f>SUM(E37:E40)</f>
        <v>162450</v>
      </c>
      <c r="F48" s="39">
        <f>SUM(F37:F40)</f>
        <v>154327.5</v>
      </c>
    </row>
    <row r="49" spans="1:6" ht="15" customHeight="1">
      <c r="A49" s="6"/>
      <c r="B49" s="33" t="s">
        <v>37</v>
      </c>
      <c r="C49" s="39">
        <f>SUM(C32:C40)</f>
        <v>1595000</v>
      </c>
      <c r="D49" s="39">
        <f>SUM(D32:D40)</f>
        <v>1605550</v>
      </c>
      <c r="E49" s="39">
        <f>SUM(E32:E40)</f>
        <v>1577757.5</v>
      </c>
      <c r="F49" s="39">
        <f>SUM(F32:F40)</f>
        <v>1552152.5349999999</v>
      </c>
    </row>
    <row r="50" spans="1:6" ht="15" customHeight="1">
      <c r="A50" s="6"/>
      <c r="B50" s="13"/>
      <c r="C50" s="12"/>
      <c r="D50" s="12"/>
      <c r="E50" s="12"/>
      <c r="F50" s="12"/>
    </row>
    <row r="51" spans="1:6">
      <c r="B51" s="29"/>
      <c r="C51" s="27"/>
      <c r="D51" s="30"/>
      <c r="E51" s="27"/>
      <c r="F51" s="27"/>
    </row>
    <row r="52" spans="1:6">
      <c r="B52" s="29"/>
      <c r="C52" s="27"/>
      <c r="D52" s="30"/>
      <c r="E52" s="27"/>
      <c r="F52" s="27"/>
    </row>
    <row r="53" spans="1:6" ht="18">
      <c r="A53" s="326" t="s">
        <v>61</v>
      </c>
      <c r="B53" s="326"/>
      <c r="C53" s="326"/>
      <c r="D53" s="326"/>
      <c r="E53" s="326"/>
      <c r="F53" s="326"/>
    </row>
    <row r="54" spans="1:6">
      <c r="C54" s="348" t="s">
        <v>62</v>
      </c>
      <c r="D54" s="348"/>
      <c r="E54" s="348"/>
      <c r="F54" s="349"/>
    </row>
    <row r="55" spans="1:6">
      <c r="A55" s="324" t="s">
        <v>60</v>
      </c>
      <c r="B55" s="325"/>
      <c r="C55" s="7">
        <f>$B$2</f>
        <v>2025</v>
      </c>
      <c r="D55" s="7">
        <f>$B$2+1</f>
        <v>2026</v>
      </c>
      <c r="E55" s="7">
        <f>$B$2+2</f>
        <v>2027</v>
      </c>
      <c r="F55" s="7">
        <f>$B$2+3</f>
        <v>2028</v>
      </c>
    </row>
    <row r="56" spans="1:6" ht="15.75" thickBot="1">
      <c r="A56" s="51"/>
      <c r="B56" s="51"/>
      <c r="C56" s="70"/>
      <c r="D56" s="70"/>
      <c r="E56" s="71"/>
      <c r="F56" s="71"/>
    </row>
    <row r="57" spans="1:6" ht="15.75" thickTop="1">
      <c r="A57" s="43">
        <v>1</v>
      </c>
      <c r="B57" s="72" t="s">
        <v>1</v>
      </c>
      <c r="C57" s="83">
        <f t="shared" ref="C57:F61" si="1">C32</f>
        <v>370000</v>
      </c>
      <c r="D57" s="91">
        <f t="shared" si="1"/>
        <v>392400</v>
      </c>
      <c r="E57" s="91">
        <f t="shared" si="1"/>
        <v>400248</v>
      </c>
      <c r="F57" s="107">
        <f t="shared" si="1"/>
        <v>408252.96</v>
      </c>
    </row>
    <row r="58" spans="1:6">
      <c r="A58" s="44">
        <v>2</v>
      </c>
      <c r="B58" s="54" t="s">
        <v>2</v>
      </c>
      <c r="C58" s="84">
        <f t="shared" si="1"/>
        <v>20000</v>
      </c>
      <c r="D58" s="92">
        <f t="shared" si="1"/>
        <v>25600</v>
      </c>
      <c r="E58" s="92">
        <f t="shared" si="1"/>
        <v>25088</v>
      </c>
      <c r="F58" s="108">
        <f t="shared" si="1"/>
        <v>24586.239999999998</v>
      </c>
    </row>
    <row r="59" spans="1:6">
      <c r="A59" s="44">
        <v>3</v>
      </c>
      <c r="B59" s="54" t="s">
        <v>40</v>
      </c>
      <c r="C59" s="84">
        <f t="shared" si="1"/>
        <v>345000</v>
      </c>
      <c r="D59" s="92">
        <f t="shared" si="1"/>
        <v>368450</v>
      </c>
      <c r="E59" s="92">
        <f t="shared" si="1"/>
        <v>372134.5</v>
      </c>
      <c r="F59" s="108">
        <f t="shared" si="1"/>
        <v>375855.84500000003</v>
      </c>
    </row>
    <row r="60" spans="1:6">
      <c r="A60" s="44">
        <v>4</v>
      </c>
      <c r="B60" s="54" t="s">
        <v>41</v>
      </c>
      <c r="C60" s="84">
        <f t="shared" si="1"/>
        <v>650000</v>
      </c>
      <c r="D60" s="92">
        <f t="shared" si="1"/>
        <v>617500</v>
      </c>
      <c r="E60" s="92">
        <f t="shared" si="1"/>
        <v>586625</v>
      </c>
      <c r="F60" s="108">
        <f t="shared" si="1"/>
        <v>557293.75</v>
      </c>
    </row>
    <row r="61" spans="1:6" ht="15" customHeight="1">
      <c r="A61" s="44">
        <v>5</v>
      </c>
      <c r="B61" s="54" t="s">
        <v>42</v>
      </c>
      <c r="C61" s="85">
        <f t="shared" si="1"/>
        <v>30000</v>
      </c>
      <c r="D61" s="93">
        <f t="shared" si="1"/>
        <v>30600</v>
      </c>
      <c r="E61" s="93">
        <f t="shared" si="1"/>
        <v>31212</v>
      </c>
      <c r="F61" s="109">
        <f t="shared" si="1"/>
        <v>31836.240000000002</v>
      </c>
    </row>
    <row r="62" spans="1:6" ht="15" customHeight="1">
      <c r="A62" s="45"/>
      <c r="B62" s="49" t="s">
        <v>43</v>
      </c>
      <c r="C62" s="206">
        <f>SUM(C57:C61)</f>
        <v>1415000</v>
      </c>
      <c r="D62" s="207">
        <f>SUM(D57:D61)</f>
        <v>1434550</v>
      </c>
      <c r="E62" s="207">
        <f>SUM(E57:E61)</f>
        <v>1415307.5</v>
      </c>
      <c r="F62" s="207">
        <f>SUM(F57:F61)</f>
        <v>1397825.0349999999</v>
      </c>
    </row>
    <row r="63" spans="1:6" ht="15" customHeight="1">
      <c r="A63" s="46">
        <v>1</v>
      </c>
      <c r="B63" s="73" t="s">
        <v>5</v>
      </c>
      <c r="C63" s="83">
        <f t="shared" ref="C63:F67" si="2">C8</f>
        <v>600000</v>
      </c>
      <c r="D63" s="91">
        <f t="shared" si="2"/>
        <v>590000</v>
      </c>
      <c r="E63" s="91">
        <f t="shared" si="2"/>
        <v>590000</v>
      </c>
      <c r="F63" s="107">
        <f t="shared" si="2"/>
        <v>590000</v>
      </c>
    </row>
    <row r="64" spans="1:6" ht="15" customHeight="1">
      <c r="A64" s="44">
        <v>2</v>
      </c>
      <c r="B64" s="54" t="s">
        <v>44</v>
      </c>
      <c r="C64" s="84">
        <f t="shared" si="2"/>
        <v>400000</v>
      </c>
      <c r="D64" s="92">
        <f t="shared" si="2"/>
        <v>406000</v>
      </c>
      <c r="E64" s="92">
        <f t="shared" si="2"/>
        <v>414120</v>
      </c>
      <c r="F64" s="108">
        <f t="shared" si="2"/>
        <v>422402.4</v>
      </c>
    </row>
    <row r="65" spans="1:17" ht="15" customHeight="1">
      <c r="A65" s="44">
        <v>3</v>
      </c>
      <c r="B65" s="54" t="s">
        <v>6</v>
      </c>
      <c r="C65" s="84">
        <f t="shared" si="2"/>
        <v>20000</v>
      </c>
      <c r="D65" s="92">
        <f t="shared" si="2"/>
        <v>42000</v>
      </c>
      <c r="E65" s="92">
        <f t="shared" si="2"/>
        <v>46200.000000000007</v>
      </c>
      <c r="F65" s="108">
        <f t="shared" si="2"/>
        <v>50820.000000000015</v>
      </c>
      <c r="G65" s="1"/>
      <c r="H65" s="1"/>
      <c r="I65" s="1"/>
      <c r="J65" s="1"/>
      <c r="K65" s="1"/>
      <c r="L65" s="1"/>
      <c r="M65" s="1"/>
      <c r="N65" s="1"/>
      <c r="O65" s="1"/>
    </row>
    <row r="66" spans="1:17" ht="15" customHeight="1">
      <c r="A66" s="44">
        <v>4</v>
      </c>
      <c r="B66" s="54" t="s">
        <v>41</v>
      </c>
      <c r="C66" s="84">
        <f t="shared" si="2"/>
        <v>180000</v>
      </c>
      <c r="D66" s="92">
        <f t="shared" si="2"/>
        <v>171000</v>
      </c>
      <c r="E66" s="92">
        <f t="shared" si="2"/>
        <v>162450</v>
      </c>
      <c r="F66" s="108">
        <f t="shared" si="2"/>
        <v>154327.5</v>
      </c>
      <c r="G66" s="3"/>
      <c r="H66" s="6"/>
      <c r="I66" s="6"/>
      <c r="J66" s="6"/>
      <c r="K66" s="1"/>
      <c r="L66" s="1"/>
      <c r="M66" s="1"/>
      <c r="N66" s="1"/>
      <c r="O66" s="1"/>
    </row>
    <row r="67" spans="1:17" ht="15" customHeight="1">
      <c r="A67" s="44">
        <v>5</v>
      </c>
      <c r="B67" s="54" t="s">
        <v>22</v>
      </c>
      <c r="C67" s="85">
        <f t="shared" si="2"/>
        <v>0</v>
      </c>
      <c r="D67" s="93">
        <f t="shared" si="2"/>
        <v>0</v>
      </c>
      <c r="E67" s="93">
        <f t="shared" si="2"/>
        <v>0</v>
      </c>
      <c r="F67" s="109">
        <f t="shared" si="2"/>
        <v>0</v>
      </c>
      <c r="G67" s="3"/>
      <c r="H67" s="6"/>
      <c r="I67" s="6"/>
      <c r="J67" s="6"/>
      <c r="K67" s="1"/>
      <c r="L67" s="1"/>
      <c r="M67" s="1"/>
      <c r="N67" s="1"/>
      <c r="O67" s="1"/>
    </row>
    <row r="68" spans="1:17">
      <c r="A68" s="45"/>
      <c r="B68" s="49" t="s">
        <v>45</v>
      </c>
      <c r="C68" s="208">
        <f>SUM(C63:C67)</f>
        <v>1200000</v>
      </c>
      <c r="D68" s="209">
        <f>SUM(D63:D67)</f>
        <v>1209000</v>
      </c>
      <c r="E68" s="209">
        <f>SUM(E63:E67)</f>
        <v>1212770</v>
      </c>
      <c r="F68" s="209">
        <f>SUM(F63:F67)</f>
        <v>1217549.9000000001</v>
      </c>
      <c r="G68" s="3"/>
      <c r="H68" s="6"/>
      <c r="I68" s="6"/>
      <c r="J68" s="6"/>
      <c r="K68" s="1"/>
      <c r="L68" s="1"/>
      <c r="M68" s="1"/>
      <c r="N68" s="1"/>
      <c r="O68" s="1"/>
      <c r="Q68" s="307"/>
    </row>
    <row r="69" spans="1:17">
      <c r="A69" s="48" t="s">
        <v>46</v>
      </c>
      <c r="B69" s="49" t="s">
        <v>47</v>
      </c>
      <c r="C69" s="210">
        <f>+C62-C68</f>
        <v>215000</v>
      </c>
      <c r="D69" s="211">
        <f>+D62-D68</f>
        <v>225550</v>
      </c>
      <c r="E69" s="211">
        <f>+E62-E68</f>
        <v>202537.5</v>
      </c>
      <c r="F69" s="211">
        <f>+F62-F68</f>
        <v>180275.13499999978</v>
      </c>
      <c r="G69" s="3"/>
      <c r="H69" s="6"/>
      <c r="I69" s="6"/>
      <c r="J69" s="6"/>
      <c r="K69" s="1"/>
      <c r="L69" s="1"/>
      <c r="M69" s="1"/>
      <c r="N69" s="1"/>
      <c r="O69" s="1"/>
    </row>
    <row r="70" spans="1:17" ht="27" customHeight="1">
      <c r="A70" s="48"/>
      <c r="B70" s="75" t="s">
        <v>64</v>
      </c>
      <c r="C70" s="210">
        <f>C16</f>
        <v>0</v>
      </c>
      <c r="D70" s="211">
        <f>D16</f>
        <v>10000</v>
      </c>
      <c r="E70" s="211">
        <f>E16</f>
        <v>10000</v>
      </c>
      <c r="F70" s="211">
        <f>F16</f>
        <v>10000</v>
      </c>
      <c r="H70" s="3"/>
      <c r="I70" s="6"/>
      <c r="J70" s="6"/>
      <c r="K70" s="6"/>
      <c r="L70" s="1"/>
      <c r="M70" s="1"/>
      <c r="N70" s="1"/>
      <c r="O70" s="1"/>
      <c r="P70" s="1"/>
    </row>
    <row r="71" spans="1:17" ht="28.5" customHeight="1" thickBot="1">
      <c r="A71" s="50" t="s">
        <v>48</v>
      </c>
      <c r="B71" s="74" t="s">
        <v>63</v>
      </c>
      <c r="C71" s="212">
        <f>+C69-C70</f>
        <v>215000</v>
      </c>
      <c r="D71" s="205">
        <f>+D69-D70</f>
        <v>215550</v>
      </c>
      <c r="E71" s="205">
        <f>+E69-E70</f>
        <v>192537.5</v>
      </c>
      <c r="F71" s="205">
        <f>+F69-F70</f>
        <v>170275.13499999978</v>
      </c>
      <c r="H71" s="3"/>
      <c r="I71" s="6"/>
      <c r="J71" s="6"/>
      <c r="K71" s="6"/>
      <c r="L71" s="1"/>
      <c r="M71" s="1"/>
      <c r="N71" s="1"/>
      <c r="O71" s="1"/>
      <c r="P71" s="1"/>
    </row>
    <row r="72" spans="1:17" ht="16.5" thickTop="1" thickBot="1">
      <c r="A72" s="51"/>
      <c r="B72" s="52"/>
      <c r="C72" s="86"/>
      <c r="D72" s="94"/>
      <c r="E72" s="94"/>
      <c r="F72" s="53"/>
      <c r="H72" s="3"/>
      <c r="I72" s="6"/>
      <c r="J72" s="6"/>
      <c r="K72" s="6"/>
      <c r="L72" s="1"/>
      <c r="M72" s="1"/>
      <c r="N72" s="1"/>
      <c r="O72" s="1"/>
      <c r="P72" s="1"/>
    </row>
    <row r="73" spans="1:17" ht="15" customHeight="1" thickTop="1">
      <c r="A73" s="43">
        <v>6</v>
      </c>
      <c r="B73" s="72" t="s">
        <v>49</v>
      </c>
      <c r="C73" s="83">
        <f t="shared" ref="C73:F74" si="3">C37</f>
        <v>0</v>
      </c>
      <c r="D73" s="91">
        <f t="shared" si="3"/>
        <v>0</v>
      </c>
      <c r="E73" s="91">
        <f t="shared" si="3"/>
        <v>0</v>
      </c>
      <c r="F73" s="107">
        <f t="shared" si="3"/>
        <v>0</v>
      </c>
      <c r="H73" s="3"/>
      <c r="I73" s="6"/>
      <c r="J73" s="6"/>
      <c r="K73" s="6"/>
      <c r="L73" s="1"/>
      <c r="M73" s="1"/>
      <c r="N73" s="1"/>
      <c r="O73" s="1"/>
      <c r="P73" s="1"/>
    </row>
    <row r="74" spans="1:17" ht="15" customHeight="1">
      <c r="A74" s="44">
        <v>7</v>
      </c>
      <c r="B74" s="54" t="s">
        <v>50</v>
      </c>
      <c r="C74" s="84">
        <f t="shared" si="3"/>
        <v>180000</v>
      </c>
      <c r="D74" s="93">
        <f t="shared" si="3"/>
        <v>171000</v>
      </c>
      <c r="E74" s="93">
        <f t="shared" si="3"/>
        <v>162450</v>
      </c>
      <c r="F74" s="109">
        <f t="shared" si="3"/>
        <v>154327.5</v>
      </c>
      <c r="H74" s="3"/>
      <c r="I74" s="6"/>
      <c r="J74" s="6"/>
      <c r="K74" s="6"/>
      <c r="L74" s="1"/>
      <c r="M74" s="1"/>
      <c r="N74" s="1"/>
      <c r="O74" s="1"/>
      <c r="P74" s="1"/>
    </row>
    <row r="75" spans="1:17" ht="27" customHeight="1">
      <c r="A75" s="76"/>
      <c r="B75" s="77" t="s">
        <v>65</v>
      </c>
      <c r="C75" s="213">
        <f>+SUM(C73:C74)</f>
        <v>180000</v>
      </c>
      <c r="D75" s="207">
        <f>+SUM(D73:D74)</f>
        <v>171000</v>
      </c>
      <c r="E75" s="207">
        <f>+SUM(E73:E74)</f>
        <v>162450</v>
      </c>
      <c r="F75" s="207">
        <f>+SUM(F73:F74)</f>
        <v>154327.5</v>
      </c>
      <c r="H75" s="3"/>
      <c r="I75" s="6"/>
      <c r="J75" s="6"/>
      <c r="K75" s="6"/>
      <c r="L75" s="1"/>
      <c r="M75" s="1"/>
      <c r="N75" s="1"/>
      <c r="O75" s="1"/>
      <c r="P75" s="1"/>
    </row>
    <row r="76" spans="1:17">
      <c r="A76" s="46">
        <v>6</v>
      </c>
      <c r="B76" s="73" t="s">
        <v>7</v>
      </c>
      <c r="C76" s="83">
        <f t="shared" ref="C76:F77" si="4">C13</f>
        <v>200000</v>
      </c>
      <c r="D76" s="91">
        <f t="shared" si="4"/>
        <v>200000</v>
      </c>
      <c r="E76" s="91">
        <f t="shared" si="4"/>
        <v>200000</v>
      </c>
      <c r="F76" s="107">
        <f t="shared" si="4"/>
        <v>200000</v>
      </c>
      <c r="H76" s="3"/>
      <c r="I76" s="6"/>
      <c r="J76" s="6"/>
      <c r="K76" s="6"/>
      <c r="L76" s="1"/>
      <c r="M76" s="1"/>
      <c r="N76" s="1"/>
      <c r="O76" s="1"/>
      <c r="P76" s="1"/>
    </row>
    <row r="77" spans="1:17" ht="15" customHeight="1">
      <c r="A77" s="44">
        <v>7</v>
      </c>
      <c r="B77" s="54" t="s">
        <v>50</v>
      </c>
      <c r="C77" s="84">
        <f t="shared" si="4"/>
        <v>0</v>
      </c>
      <c r="D77" s="93">
        <f t="shared" si="4"/>
        <v>0</v>
      </c>
      <c r="E77" s="93">
        <f t="shared" si="4"/>
        <v>0</v>
      </c>
      <c r="F77" s="109">
        <f t="shared" si="4"/>
        <v>0</v>
      </c>
      <c r="H77" s="3"/>
      <c r="I77" s="6"/>
      <c r="J77" s="6"/>
      <c r="K77" s="6"/>
      <c r="L77" s="1"/>
      <c r="M77" s="1"/>
      <c r="N77" s="1"/>
      <c r="O77" s="1"/>
      <c r="P77" s="1"/>
    </row>
    <row r="78" spans="1:17" ht="25.5" customHeight="1">
      <c r="A78" s="48"/>
      <c r="B78" s="75" t="s">
        <v>66</v>
      </c>
      <c r="C78" s="213">
        <f>+C76+C77</f>
        <v>200000</v>
      </c>
      <c r="D78" s="214">
        <f>+D76+D77</f>
        <v>200000</v>
      </c>
      <c r="E78" s="214">
        <f>+E76+E77</f>
        <v>200000</v>
      </c>
      <c r="F78" s="214">
        <f>+F76+F77</f>
        <v>200000</v>
      </c>
      <c r="H78" s="3"/>
      <c r="I78" s="6"/>
      <c r="J78" s="6"/>
      <c r="K78" s="6"/>
      <c r="L78" s="1"/>
      <c r="M78" s="1"/>
      <c r="N78" s="1"/>
      <c r="O78" s="1"/>
      <c r="P78" s="1"/>
    </row>
    <row r="79" spans="1:17">
      <c r="A79" s="55" t="s">
        <v>51</v>
      </c>
      <c r="B79" s="56" t="s">
        <v>52</v>
      </c>
      <c r="C79" s="215">
        <f>+C75-C78</f>
        <v>-20000</v>
      </c>
      <c r="D79" s="216">
        <f>+D75-D78</f>
        <v>-29000</v>
      </c>
      <c r="E79" s="216">
        <f>+E75-E78</f>
        <v>-37550</v>
      </c>
      <c r="F79" s="216">
        <f>+F75-F78</f>
        <v>-45672.5</v>
      </c>
      <c r="H79" s="3"/>
      <c r="I79" s="6"/>
      <c r="J79" s="6"/>
      <c r="K79" s="6"/>
      <c r="L79" s="1"/>
      <c r="M79" s="1"/>
      <c r="N79" s="1"/>
      <c r="O79" s="1"/>
      <c r="P79" s="1"/>
    </row>
    <row r="80" spans="1:17">
      <c r="A80" s="46">
        <v>8</v>
      </c>
      <c r="B80" s="47" t="s">
        <v>54</v>
      </c>
      <c r="C80" s="87">
        <f>C39-C15</f>
        <v>0</v>
      </c>
      <c r="D80" s="91">
        <f>D39-D15</f>
        <v>0</v>
      </c>
      <c r="E80" s="91">
        <f>E39-E15</f>
        <v>0</v>
      </c>
      <c r="F80" s="107">
        <f>F39-F15</f>
        <v>0</v>
      </c>
      <c r="H80" s="3"/>
      <c r="I80" s="6"/>
      <c r="J80" s="6"/>
      <c r="K80" s="6"/>
      <c r="L80" s="1"/>
      <c r="M80" s="1"/>
      <c r="N80" s="1"/>
      <c r="O80" s="1"/>
      <c r="P80" s="1"/>
    </row>
    <row r="81" spans="1:16">
      <c r="A81" s="57">
        <v>9</v>
      </c>
      <c r="B81" s="78" t="s">
        <v>53</v>
      </c>
      <c r="C81" s="88">
        <f>C40</f>
        <v>0</v>
      </c>
      <c r="D81" s="93">
        <f>D40</f>
        <v>0</v>
      </c>
      <c r="E81" s="93">
        <f>E40</f>
        <v>0</v>
      </c>
      <c r="F81" s="109">
        <f>F40</f>
        <v>0</v>
      </c>
      <c r="H81" s="3"/>
      <c r="I81" s="6"/>
      <c r="J81" s="6"/>
      <c r="K81" s="6"/>
      <c r="L81" s="1"/>
      <c r="M81" s="1"/>
      <c r="N81" s="1"/>
      <c r="O81" s="1"/>
      <c r="P81" s="1"/>
    </row>
    <row r="82" spans="1:16" ht="15.75" thickBot="1">
      <c r="A82" s="58" t="s">
        <v>55</v>
      </c>
      <c r="B82" s="59" t="s">
        <v>56</v>
      </c>
      <c r="C82" s="217">
        <f>+C79+C80+C81</f>
        <v>-20000</v>
      </c>
      <c r="D82" s="217">
        <f>+D79+D80+D81</f>
        <v>-29000</v>
      </c>
      <c r="E82" s="217">
        <f>+E79+E80+E81</f>
        <v>-37550</v>
      </c>
      <c r="F82" s="217">
        <f>+F79+F80+F81</f>
        <v>-45672.5</v>
      </c>
      <c r="H82" s="3"/>
      <c r="I82" s="6"/>
      <c r="J82" s="6"/>
      <c r="K82" s="6"/>
      <c r="L82" s="1"/>
      <c r="M82" s="1"/>
      <c r="N82" s="1"/>
      <c r="O82" s="1"/>
      <c r="P82" s="1"/>
    </row>
    <row r="83" spans="1:16" ht="16.5" thickTop="1" thickBot="1">
      <c r="A83" s="51"/>
      <c r="B83" s="52"/>
      <c r="C83" s="86"/>
      <c r="D83" s="94"/>
      <c r="E83" s="94"/>
      <c r="H83" s="3"/>
      <c r="I83" s="6"/>
      <c r="J83" s="6"/>
      <c r="K83" s="6"/>
      <c r="L83" s="82"/>
      <c r="M83" s="1"/>
      <c r="N83" s="1"/>
      <c r="O83" s="1"/>
      <c r="P83" s="1"/>
    </row>
    <row r="84" spans="1:16" ht="15.75" thickTop="1">
      <c r="A84" s="60" t="s">
        <v>57</v>
      </c>
      <c r="B84" s="61" t="s">
        <v>58</v>
      </c>
      <c r="C84" s="218">
        <f>+C71+C82</f>
        <v>195000</v>
      </c>
      <c r="D84" s="219">
        <f>+D71+D82</f>
        <v>186550</v>
      </c>
      <c r="E84" s="219">
        <f>+E71+E82</f>
        <v>154987.5</v>
      </c>
      <c r="F84" s="219">
        <f>+F71+F82</f>
        <v>124602.63499999978</v>
      </c>
      <c r="H84" s="3"/>
      <c r="I84" s="6"/>
      <c r="J84" s="6"/>
      <c r="K84" s="6"/>
      <c r="L84" s="1"/>
      <c r="M84" s="1"/>
      <c r="N84" s="1"/>
      <c r="O84" s="1"/>
      <c r="P84" s="1"/>
    </row>
    <row r="85" spans="1:16">
      <c r="A85" s="62"/>
      <c r="B85" s="63"/>
      <c r="C85" s="89"/>
      <c r="D85" s="95"/>
      <c r="E85" s="95"/>
      <c r="F85" s="64"/>
      <c r="H85" s="3"/>
      <c r="I85" s="6"/>
      <c r="J85" s="6"/>
      <c r="K85" s="6"/>
      <c r="L85" s="1"/>
      <c r="M85" s="1"/>
      <c r="N85" s="1"/>
      <c r="O85" s="1"/>
      <c r="P85" s="1"/>
    </row>
    <row r="86" spans="1:16" ht="19.5" customHeight="1">
      <c r="A86" s="52"/>
      <c r="B86" s="79" t="s">
        <v>185</v>
      </c>
      <c r="C86" s="308">
        <v>0</v>
      </c>
      <c r="D86" s="309">
        <v>0</v>
      </c>
      <c r="E86" s="309">
        <v>0</v>
      </c>
      <c r="F86" s="309">
        <v>0</v>
      </c>
      <c r="H86" s="3"/>
      <c r="I86" s="6"/>
      <c r="J86" s="6"/>
      <c r="K86" s="6"/>
      <c r="L86" s="1"/>
      <c r="M86" s="1"/>
      <c r="N86" s="1"/>
      <c r="O86" s="1"/>
      <c r="P86" s="1"/>
    </row>
    <row r="87" spans="1:16" ht="19.5" customHeight="1">
      <c r="A87" s="52"/>
      <c r="B87" s="79" t="s">
        <v>183</v>
      </c>
      <c r="C87" s="308">
        <v>52231.56</v>
      </c>
      <c r="D87" s="309">
        <v>68902.7</v>
      </c>
      <c r="E87" s="309">
        <v>0</v>
      </c>
      <c r="F87" s="309">
        <v>0</v>
      </c>
      <c r="H87" s="3"/>
      <c r="I87" s="6"/>
      <c r="J87" s="6"/>
      <c r="K87" s="6"/>
      <c r="L87" s="1"/>
      <c r="M87" s="1"/>
      <c r="N87" s="1"/>
      <c r="O87" s="1"/>
      <c r="P87" s="1"/>
    </row>
    <row r="88" spans="1:16" ht="19.5" customHeight="1">
      <c r="A88" s="52"/>
      <c r="B88" s="79" t="s">
        <v>184</v>
      </c>
      <c r="C88" s="308">
        <v>127514.33</v>
      </c>
      <c r="D88" s="309"/>
      <c r="E88" s="309">
        <v>0</v>
      </c>
      <c r="F88" s="309">
        <v>0</v>
      </c>
    </row>
    <row r="89" spans="1:16" ht="22.5">
      <c r="A89" s="65"/>
      <c r="B89" s="80" t="s">
        <v>67</v>
      </c>
      <c r="C89" s="220">
        <f>C84+C86+C87-C88</f>
        <v>119717.23</v>
      </c>
      <c r="D89" s="220">
        <f>D84+D86+D87-D88</f>
        <v>255452.7</v>
      </c>
      <c r="E89" s="220">
        <f>E84+E86+E87-E88</f>
        <v>154987.5</v>
      </c>
      <c r="F89" s="220">
        <f>F84+F86+F87-F88</f>
        <v>124602.63499999978</v>
      </c>
    </row>
    <row r="90" spans="1:16">
      <c r="A90" s="52"/>
      <c r="B90" s="67"/>
      <c r="C90" s="90"/>
      <c r="D90" s="96"/>
      <c r="E90" s="96"/>
    </row>
    <row r="91" spans="1:16">
      <c r="A91" s="66"/>
      <c r="B91" s="68" t="s">
        <v>59</v>
      </c>
      <c r="C91" s="221">
        <f>C89-C84</f>
        <v>-75282.77</v>
      </c>
      <c r="D91" s="222">
        <f>D89-D84</f>
        <v>68902.700000000012</v>
      </c>
      <c r="E91" s="222">
        <f>E89-E84</f>
        <v>0</v>
      </c>
      <c r="F91" s="222">
        <f>F89-F84</f>
        <v>0</v>
      </c>
    </row>
    <row r="92" spans="1:16">
      <c r="A92" s="66"/>
    </row>
    <row r="96" spans="1:16">
      <c r="B96" s="18"/>
    </row>
    <row r="110" spans="2:6">
      <c r="B110" s="136" t="s">
        <v>112</v>
      </c>
      <c r="C110" s="67"/>
      <c r="D110" s="67"/>
      <c r="E110" s="67"/>
      <c r="F110" s="67"/>
    </row>
    <row r="111" spans="2:6">
      <c r="B111" s="67"/>
      <c r="C111" s="67"/>
      <c r="D111" s="67"/>
      <c r="E111" s="67"/>
      <c r="F111" s="67"/>
    </row>
    <row r="112" spans="2:6">
      <c r="B112" s="141" t="s">
        <v>113</v>
      </c>
      <c r="C112" s="141">
        <f>$B$2-3</f>
        <v>2022</v>
      </c>
      <c r="D112" s="141">
        <f>$B$2-2</f>
        <v>2023</v>
      </c>
      <c r="E112" s="141">
        <f>$B$2-1</f>
        <v>2024</v>
      </c>
      <c r="F112" s="141">
        <f>+E112+1</f>
        <v>2025</v>
      </c>
    </row>
    <row r="113" spans="2:6">
      <c r="B113" s="97" t="s">
        <v>115</v>
      </c>
      <c r="C113" s="137">
        <f>C78</f>
        <v>200000</v>
      </c>
      <c r="D113" s="137">
        <f>D78</f>
        <v>200000</v>
      </c>
      <c r="E113" s="137">
        <f>E78</f>
        <v>200000</v>
      </c>
      <c r="F113" s="137">
        <f>F78</f>
        <v>200000</v>
      </c>
    </row>
    <row r="114" spans="2:6" ht="23.25" customHeight="1">
      <c r="B114" s="97" t="s">
        <v>116</v>
      </c>
      <c r="C114" s="137">
        <f>C74</f>
        <v>180000</v>
      </c>
      <c r="D114" s="137">
        <f>D74</f>
        <v>171000</v>
      </c>
      <c r="E114" s="137">
        <f>E74</f>
        <v>162450</v>
      </c>
      <c r="F114" s="137">
        <f>F74</f>
        <v>154327.5</v>
      </c>
    </row>
    <row r="115" spans="2:6" ht="24.75" customHeight="1">
      <c r="B115" s="139" t="s">
        <v>117</v>
      </c>
      <c r="C115" s="140">
        <f>IF(C113=0,0,C114/C113)</f>
        <v>0.9</v>
      </c>
      <c r="D115" s="140">
        <f>IF(D113=0,0,D114/D113)</f>
        <v>0.85499999999999998</v>
      </c>
      <c r="E115" s="140">
        <f>IF(E113=0,0,E114/E113)</f>
        <v>0.81225000000000003</v>
      </c>
      <c r="F115" s="140">
        <f>IF(F113=0,0,F114/F113)</f>
        <v>0.77163749999999998</v>
      </c>
    </row>
    <row r="116" spans="2:6" ht="18" customHeight="1"/>
    <row r="117" spans="2:6" ht="23.25" customHeight="1"/>
    <row r="118" spans="2:6" ht="23.25" customHeight="1"/>
    <row r="119" spans="2:6" ht="16.5" customHeight="1"/>
    <row r="120" spans="2:6" ht="16.5" customHeight="1"/>
    <row r="121" spans="2:6" ht="16.5" customHeight="1"/>
    <row r="122" spans="2:6" ht="16.5" customHeight="1"/>
    <row r="123" spans="2:6" ht="16.5" customHeight="1"/>
    <row r="124" spans="2:6" ht="16.5" customHeight="1"/>
    <row r="125" spans="2:6" ht="30" customHeight="1"/>
    <row r="126" spans="2:6" ht="39" customHeight="1"/>
    <row r="127" spans="2:6" ht="15" customHeight="1"/>
    <row r="128" spans="2:6" ht="15" customHeight="1"/>
    <row r="129" ht="15" customHeight="1"/>
  </sheetData>
  <sheetProtection sheet="1"/>
  <mergeCells count="11">
    <mergeCell ref="A1:C1"/>
    <mergeCell ref="A4:F4"/>
    <mergeCell ref="A6:B6"/>
    <mergeCell ref="A27:F27"/>
    <mergeCell ref="A30:B30"/>
    <mergeCell ref="A53:F53"/>
    <mergeCell ref="D3:F3"/>
    <mergeCell ref="A55:B55"/>
    <mergeCell ref="C5:F5"/>
    <mergeCell ref="C29:F29"/>
    <mergeCell ref="C54:F5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109"/>
  <sheetViews>
    <sheetView topLeftCell="A22" workbookViewId="0">
      <selection activeCell="J72" sqref="J72"/>
    </sheetView>
  </sheetViews>
  <sheetFormatPr baseColWidth="10" defaultRowHeight="15"/>
  <cols>
    <col min="1" max="1" width="15.7109375" customWidth="1"/>
    <col min="2" max="2" width="29" customWidth="1"/>
    <col min="3" max="3" width="16.28515625" bestFit="1" customWidth="1"/>
    <col min="4" max="4" width="19.140625" bestFit="1" customWidth="1"/>
    <col min="5" max="7" width="16.28515625" bestFit="1" customWidth="1"/>
    <col min="8" max="8" width="12.85546875" customWidth="1"/>
    <col min="9" max="9" width="16.28515625" bestFit="1" customWidth="1"/>
  </cols>
  <sheetData>
    <row r="1" spans="1:17" ht="15.75" thickBot="1">
      <c r="A1" s="323" t="s">
        <v>90</v>
      </c>
      <c r="B1" s="323"/>
      <c r="C1" s="323"/>
      <c r="D1" s="313" t="str">
        <f xml:space="preserve"> 'Evolución Presupuestaria'!D1</f>
        <v>_____________</v>
      </c>
      <c r="E1" s="4"/>
      <c r="F1" s="4"/>
      <c r="G1" s="3"/>
      <c r="H1" s="3"/>
      <c r="I1" s="2"/>
      <c r="J1" s="2"/>
      <c r="K1" s="2"/>
      <c r="L1" s="2"/>
      <c r="M1" s="2"/>
      <c r="N1" s="2"/>
      <c r="O1" s="2"/>
      <c r="P1" s="2"/>
      <c r="Q1" s="2"/>
    </row>
    <row r="2" spans="1:17" ht="15.75" thickBot="1">
      <c r="A2" s="135" t="s">
        <v>20</v>
      </c>
      <c r="B2" s="276">
        <f>'Evolución Presupuestaria'!$B$2</f>
        <v>2025</v>
      </c>
    </row>
    <row r="3" spans="1:17" ht="18">
      <c r="A3" s="326" t="s">
        <v>196</v>
      </c>
      <c r="B3" s="326"/>
      <c r="C3" s="326"/>
      <c r="D3" s="326"/>
      <c r="E3" s="326"/>
      <c r="F3" s="326"/>
      <c r="G3" s="326"/>
      <c r="H3" s="326"/>
      <c r="I3" s="1"/>
      <c r="J3" s="1"/>
      <c r="K3" s="1"/>
      <c r="L3" s="1"/>
      <c r="M3" s="1"/>
      <c r="N3" s="1"/>
      <c r="O3" s="1"/>
      <c r="P3" s="1"/>
      <c r="Q3" s="1"/>
    </row>
    <row r="4" spans="1:17">
      <c r="A4" s="1"/>
      <c r="B4" s="1"/>
      <c r="C4" s="344" t="s">
        <v>89</v>
      </c>
      <c r="D4" s="345"/>
      <c r="E4" s="345"/>
      <c r="F4" s="346"/>
      <c r="G4" s="1"/>
      <c r="H4" s="1"/>
      <c r="I4" s="18" t="s">
        <v>89</v>
      </c>
      <c r="J4" s="1"/>
      <c r="K4" s="9"/>
      <c r="L4" s="9"/>
      <c r="M4" s="1"/>
      <c r="N4" s="1"/>
      <c r="O4" s="1"/>
      <c r="P4" s="1"/>
      <c r="Q4" s="1"/>
    </row>
    <row r="5" spans="1:17">
      <c r="A5" s="327" t="s">
        <v>18</v>
      </c>
      <c r="B5" s="328"/>
      <c r="C5" s="7">
        <f>$B$2</f>
        <v>2025</v>
      </c>
      <c r="D5" s="7">
        <f>$B$2+1</f>
        <v>2026</v>
      </c>
      <c r="E5" s="7">
        <f>$B$2+2</f>
        <v>2027</v>
      </c>
      <c r="F5" s="7">
        <f>$B$2+3</f>
        <v>2028</v>
      </c>
      <c r="G5" s="10"/>
      <c r="H5" s="9"/>
      <c r="I5" s="9"/>
      <c r="J5" s="1"/>
      <c r="K5" s="1"/>
      <c r="L5" s="1"/>
      <c r="M5" s="1"/>
      <c r="N5" s="1"/>
    </row>
    <row r="6" spans="1:17">
      <c r="A6" s="8" t="s">
        <v>0</v>
      </c>
      <c r="B6" s="35" t="s">
        <v>9</v>
      </c>
      <c r="C6" s="8" t="s">
        <v>19</v>
      </c>
      <c r="D6" s="8" t="s">
        <v>19</v>
      </c>
      <c r="E6" s="8" t="s">
        <v>19</v>
      </c>
      <c r="F6" s="8" t="s">
        <v>19</v>
      </c>
      <c r="G6" s="10"/>
      <c r="H6" s="9"/>
      <c r="I6" s="9"/>
      <c r="J6" s="1"/>
      <c r="K6" s="1"/>
      <c r="L6" s="1"/>
      <c r="M6" s="1"/>
      <c r="N6" s="1"/>
    </row>
    <row r="7" spans="1:17">
      <c r="A7" s="5">
        <v>1</v>
      </c>
      <c r="B7" s="11" t="s">
        <v>5</v>
      </c>
      <c r="C7" s="38">
        <f>'Proyección Presupuestaria'!C8</f>
        <v>600000</v>
      </c>
      <c r="D7" s="38">
        <f>'Proyección Presupuestaria'!D8</f>
        <v>590000</v>
      </c>
      <c r="E7" s="38">
        <f>'Proyección Presupuestaria'!E8</f>
        <v>590000</v>
      </c>
      <c r="F7" s="38">
        <f>'Proyección Presupuestaria'!F8</f>
        <v>590000</v>
      </c>
      <c r="H7" s="9"/>
      <c r="I7" s="9"/>
      <c r="J7" s="1"/>
      <c r="K7" s="1"/>
      <c r="L7" s="1"/>
      <c r="M7" s="1"/>
      <c r="N7" s="1"/>
    </row>
    <row r="8" spans="1:17">
      <c r="A8" s="5">
        <v>2</v>
      </c>
      <c r="B8" s="11" t="s">
        <v>10</v>
      </c>
      <c r="C8" s="38">
        <f>'Proyección Presupuestaria'!C9</f>
        <v>400000</v>
      </c>
      <c r="D8" s="38">
        <f>'Proyección Presupuestaria'!D9</f>
        <v>406000</v>
      </c>
      <c r="E8" s="38">
        <f>'Proyección Presupuestaria'!E9</f>
        <v>414120</v>
      </c>
      <c r="F8" s="38">
        <f>'Proyección Presupuestaria'!F9</f>
        <v>422402.4</v>
      </c>
      <c r="G8" s="1"/>
      <c r="H8" s="9"/>
      <c r="I8" s="9"/>
      <c r="J8" s="1"/>
      <c r="K8" s="1"/>
      <c r="L8" s="1"/>
      <c r="M8" s="1"/>
      <c r="N8" s="1"/>
    </row>
    <row r="9" spans="1:17">
      <c r="A9" s="5">
        <v>3</v>
      </c>
      <c r="B9" s="11" t="s">
        <v>6</v>
      </c>
      <c r="C9" s="38">
        <f>'Proyección Presupuestaria'!C10</f>
        <v>20000</v>
      </c>
      <c r="D9" s="38">
        <f>'Proyección Presupuestaria'!D10</f>
        <v>42000</v>
      </c>
      <c r="E9" s="38">
        <f>'Proyección Presupuestaria'!E10</f>
        <v>46200.000000000007</v>
      </c>
      <c r="F9" s="38">
        <f>'Proyección Presupuestaria'!F10</f>
        <v>50820.000000000015</v>
      </c>
      <c r="G9" s="1"/>
      <c r="H9" s="9"/>
      <c r="I9" s="9"/>
      <c r="J9" s="1"/>
      <c r="K9" s="1"/>
      <c r="L9" s="1"/>
      <c r="M9" s="1"/>
      <c r="N9" s="1"/>
    </row>
    <row r="10" spans="1:17">
      <c r="A10" s="5">
        <v>4</v>
      </c>
      <c r="B10" s="11" t="s">
        <v>11</v>
      </c>
      <c r="C10" s="38">
        <f>'Proyección Presupuestaria'!C11</f>
        <v>180000</v>
      </c>
      <c r="D10" s="38">
        <f>'Proyección Presupuestaria'!D11</f>
        <v>171000</v>
      </c>
      <c r="E10" s="38">
        <f>'Proyección Presupuestaria'!E11</f>
        <v>162450</v>
      </c>
      <c r="F10" s="38">
        <f>'Proyección Presupuestaria'!F11</f>
        <v>154327.5</v>
      </c>
      <c r="G10" s="1"/>
      <c r="H10" s="9"/>
      <c r="I10" s="9"/>
      <c r="J10" s="1"/>
      <c r="K10" s="1"/>
      <c r="L10" s="1"/>
      <c r="M10" s="1"/>
      <c r="N10" s="1"/>
    </row>
    <row r="11" spans="1:17">
      <c r="A11" s="5">
        <v>5</v>
      </c>
      <c r="B11" s="11" t="s">
        <v>22</v>
      </c>
      <c r="C11" s="38">
        <f>'Proyección Presupuestaria'!C12</f>
        <v>0</v>
      </c>
      <c r="D11" s="38">
        <f>'Proyección Presupuestaria'!D12</f>
        <v>0</v>
      </c>
      <c r="E11" s="38">
        <f>'Proyección Presupuestaria'!E12</f>
        <v>0</v>
      </c>
      <c r="F11" s="38">
        <f>'Proyección Presupuestaria'!F12</f>
        <v>0</v>
      </c>
      <c r="G11" s="1"/>
      <c r="H11" s="9"/>
      <c r="I11" s="9"/>
      <c r="J11" s="1"/>
      <c r="K11" s="1"/>
      <c r="L11" s="1"/>
      <c r="M11" s="1"/>
      <c r="N11" s="1"/>
    </row>
    <row r="12" spans="1:17">
      <c r="A12" s="5">
        <v>6</v>
      </c>
      <c r="B12" s="11" t="s">
        <v>7</v>
      </c>
      <c r="C12" s="38">
        <f>'Proyección Presupuestaria'!C13</f>
        <v>200000</v>
      </c>
      <c r="D12" s="38">
        <f>'Proyección Presupuestaria'!D13</f>
        <v>200000</v>
      </c>
      <c r="E12" s="38">
        <f>'Proyección Presupuestaria'!E13</f>
        <v>200000</v>
      </c>
      <c r="F12" s="38">
        <f>'Proyección Presupuestaria'!F13</f>
        <v>200000</v>
      </c>
      <c r="G12" s="1"/>
      <c r="H12" s="1"/>
      <c r="I12" s="1"/>
      <c r="J12" s="1"/>
      <c r="K12" s="1"/>
      <c r="L12" s="1"/>
      <c r="M12" s="1"/>
      <c r="N12" s="1"/>
    </row>
    <row r="13" spans="1:17">
      <c r="A13" s="5">
        <v>7</v>
      </c>
      <c r="B13" s="11" t="s">
        <v>12</v>
      </c>
      <c r="C13" s="38">
        <f>'Proyección Presupuestaria'!C14</f>
        <v>0</v>
      </c>
      <c r="D13" s="38">
        <f>'Proyección Presupuestaria'!D14</f>
        <v>0</v>
      </c>
      <c r="E13" s="38">
        <f>'Proyección Presupuestaria'!E14</f>
        <v>0</v>
      </c>
      <c r="F13" s="38">
        <f>'Proyección Presupuestaria'!F14</f>
        <v>0</v>
      </c>
      <c r="G13" s="1"/>
      <c r="H13" s="1"/>
      <c r="I13" s="1"/>
      <c r="J13" s="1"/>
      <c r="K13" s="1"/>
      <c r="L13" s="1"/>
      <c r="M13" s="1"/>
      <c r="N13" s="1"/>
    </row>
    <row r="14" spans="1:17">
      <c r="A14" s="5">
        <v>8</v>
      </c>
      <c r="B14" s="11" t="s">
        <v>3</v>
      </c>
      <c r="C14" s="38">
        <f>'Proyección Presupuestaria'!C15</f>
        <v>0</v>
      </c>
      <c r="D14" s="38">
        <f>'Proyección Presupuestaria'!D15</f>
        <v>0</v>
      </c>
      <c r="E14" s="38">
        <f>'Proyección Presupuestaria'!E15</f>
        <v>0</v>
      </c>
      <c r="F14" s="38">
        <f>'Proyección Presupuestaria'!F15</f>
        <v>0</v>
      </c>
      <c r="G14" s="1"/>
      <c r="H14" s="1"/>
      <c r="I14" s="1"/>
      <c r="J14" s="1"/>
      <c r="K14" s="1"/>
      <c r="L14" s="1"/>
      <c r="M14" s="1"/>
      <c r="N14" s="1"/>
    </row>
    <row r="15" spans="1:17">
      <c r="A15" s="5">
        <v>9</v>
      </c>
      <c r="B15" s="11" t="s">
        <v>4</v>
      </c>
      <c r="C15" s="38">
        <f>'Proyección Presupuestaria'!C16</f>
        <v>0</v>
      </c>
      <c r="D15" s="38">
        <f>'Proyección Presupuestaria'!D16</f>
        <v>10000</v>
      </c>
      <c r="E15" s="38">
        <f>'Proyección Presupuestaria'!E16</f>
        <v>10000</v>
      </c>
      <c r="F15" s="38">
        <f>'Proyección Presupuestaria'!F16</f>
        <v>10000</v>
      </c>
      <c r="G15" s="1"/>
      <c r="H15" s="1"/>
      <c r="I15" s="1"/>
      <c r="J15" s="1"/>
      <c r="K15" s="1"/>
      <c r="L15" s="1"/>
      <c r="M15" s="1"/>
      <c r="N15" s="1"/>
    </row>
    <row r="16" spans="1:17">
      <c r="A16" s="14"/>
      <c r="B16" s="16"/>
      <c r="C16" s="15"/>
      <c r="D16" s="15"/>
      <c r="E16" s="15"/>
      <c r="F16" s="15"/>
      <c r="G16" s="1"/>
      <c r="H16" s="1"/>
      <c r="I16" s="1"/>
      <c r="J16" s="1"/>
      <c r="K16" s="1"/>
      <c r="L16" s="1"/>
      <c r="M16" s="1"/>
      <c r="N16" s="1"/>
    </row>
    <row r="17" spans="1:17" ht="15" customHeight="1">
      <c r="A17" s="14"/>
      <c r="B17" s="17" t="str">
        <f>B6</f>
        <v>DENOMINACION</v>
      </c>
      <c r="C17" s="17" t="str">
        <f>C6</f>
        <v>ORN</v>
      </c>
      <c r="D17" s="17" t="str">
        <f>D6</f>
        <v>ORN</v>
      </c>
      <c r="E17" s="17" t="str">
        <f>E6</f>
        <v>ORN</v>
      </c>
      <c r="F17" s="17" t="s">
        <v>26</v>
      </c>
      <c r="G17" s="1"/>
      <c r="H17" s="1"/>
      <c r="I17" s="1"/>
      <c r="J17" s="1"/>
      <c r="K17" s="1"/>
      <c r="L17" s="1"/>
      <c r="M17" s="1"/>
      <c r="N17" s="1"/>
    </row>
    <row r="18" spans="1:17">
      <c r="A18" s="14"/>
      <c r="B18" s="33" t="s">
        <v>27</v>
      </c>
      <c r="C18" s="37">
        <f>SUM(C7:C11)</f>
        <v>1200000</v>
      </c>
      <c r="D18" s="37">
        <f>SUM(D7:D11)</f>
        <v>1209000</v>
      </c>
      <c r="E18" s="37">
        <f>SUM(E7:E11)</f>
        <v>1212770</v>
      </c>
      <c r="F18" s="37">
        <f>SUM(F7:F11)</f>
        <v>1217549.9000000001</v>
      </c>
      <c r="G18" s="1"/>
      <c r="H18" s="1"/>
      <c r="I18" s="1"/>
      <c r="J18" s="1"/>
      <c r="K18" s="1"/>
      <c r="L18" s="1"/>
      <c r="M18" s="1"/>
      <c r="N18" s="1"/>
    </row>
    <row r="19" spans="1:17" ht="15" customHeight="1">
      <c r="A19" s="14"/>
      <c r="B19" s="32" t="s">
        <v>28</v>
      </c>
      <c r="C19" s="38">
        <f>C9+C15</f>
        <v>20000</v>
      </c>
      <c r="D19" s="38">
        <f>D9+D15</f>
        <v>52000</v>
      </c>
      <c r="E19" s="38">
        <f>E9+E15</f>
        <v>56200.000000000007</v>
      </c>
      <c r="F19" s="38">
        <f>F9+F15</f>
        <v>60820.000000000015</v>
      </c>
      <c r="G19" s="1"/>
      <c r="H19" s="1"/>
      <c r="I19" s="1"/>
      <c r="J19" s="1"/>
      <c r="K19" s="1"/>
      <c r="L19" s="1"/>
      <c r="M19" s="1"/>
      <c r="N19" s="1"/>
    </row>
    <row r="20" spans="1:17" ht="15" customHeight="1">
      <c r="A20" s="14"/>
      <c r="B20" s="32" t="s">
        <v>29</v>
      </c>
      <c r="C20" s="38">
        <f>SUM(C7:C11)+C15</f>
        <v>1200000</v>
      </c>
      <c r="D20" s="38">
        <f>SUM(D7:D11)+D15</f>
        <v>1219000</v>
      </c>
      <c r="E20" s="38">
        <f>SUM(E7:E11)+E15</f>
        <v>1222770</v>
      </c>
      <c r="F20" s="38">
        <f>SUM(F7:F11)+F15</f>
        <v>1227549.9000000001</v>
      </c>
      <c r="G20" s="1"/>
      <c r="H20" s="1"/>
      <c r="I20" s="1"/>
      <c r="J20" s="1"/>
      <c r="K20" s="1"/>
      <c r="L20" s="1"/>
      <c r="M20" s="1"/>
      <c r="N20" s="1"/>
    </row>
    <row r="21" spans="1:17">
      <c r="A21" s="14"/>
      <c r="B21" s="33" t="s">
        <v>30</v>
      </c>
      <c r="C21" s="37">
        <f>SUM(C12:C15)</f>
        <v>200000</v>
      </c>
      <c r="D21" s="37">
        <f>SUM(D12:D15)</f>
        <v>210000</v>
      </c>
      <c r="E21" s="37">
        <f>SUM(E12:E15)</f>
        <v>210000</v>
      </c>
      <c r="F21" s="37">
        <f>SUM(F12:F15)</f>
        <v>210000</v>
      </c>
      <c r="G21" s="1"/>
      <c r="H21" s="1"/>
      <c r="I21" s="1"/>
      <c r="J21" s="1"/>
      <c r="K21" s="1"/>
      <c r="L21" s="1"/>
      <c r="M21" s="1"/>
      <c r="N21" s="1"/>
    </row>
    <row r="22" spans="1:17" ht="39">
      <c r="A22" s="14"/>
      <c r="B22" s="226" t="s">
        <v>213</v>
      </c>
      <c r="C22" s="283">
        <v>200000</v>
      </c>
      <c r="D22" s="283"/>
      <c r="E22" s="283"/>
      <c r="F22" s="283"/>
      <c r="G22" s="1"/>
      <c r="H22" s="1"/>
      <c r="I22" s="1"/>
      <c r="J22" s="1"/>
      <c r="K22" s="1"/>
      <c r="L22" s="1"/>
      <c r="M22" s="1"/>
      <c r="N22" s="1"/>
    </row>
    <row r="23" spans="1:17" ht="39">
      <c r="A23" s="14"/>
      <c r="B23" s="226" t="s">
        <v>195</v>
      </c>
      <c r="C23" s="283">
        <v>10000</v>
      </c>
      <c r="D23" s="283"/>
      <c r="E23" s="283"/>
      <c r="F23" s="283"/>
      <c r="G23" s="1"/>
      <c r="H23" s="1"/>
      <c r="I23" s="1"/>
      <c r="J23" s="1"/>
      <c r="K23" s="1"/>
      <c r="L23" s="1"/>
      <c r="M23" s="1"/>
      <c r="N23" s="1"/>
    </row>
    <row r="24" spans="1:17">
      <c r="A24" s="1"/>
      <c r="B24" s="34" t="s">
        <v>31</v>
      </c>
      <c r="C24" s="39">
        <f>SUM(C7:C15)+C23+C22</f>
        <v>1610000</v>
      </c>
      <c r="D24" s="39">
        <f>SUM(D7:D15)+D23+D22</f>
        <v>1419000</v>
      </c>
      <c r="E24" s="39">
        <f>SUM(E7:E15)+E23+E22</f>
        <v>1422770</v>
      </c>
      <c r="F24" s="39">
        <f>SUM(F7:F15)+F23+F22</f>
        <v>1427549.9000000001</v>
      </c>
      <c r="G24" s="1"/>
      <c r="H24" s="1"/>
      <c r="I24" s="1"/>
      <c r="J24" s="1"/>
      <c r="K24" s="1"/>
      <c r="L24" s="1"/>
      <c r="M24" s="1"/>
      <c r="N24" s="1"/>
    </row>
    <row r="25" spans="1:17">
      <c r="A25" s="1"/>
      <c r="B25" s="13"/>
      <c r="C25" s="12"/>
      <c r="D25" s="12"/>
      <c r="E25" s="12"/>
      <c r="F25" s="12"/>
      <c r="G25" s="12"/>
      <c r="H25" s="12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"/>
      <c r="B26" s="13"/>
      <c r="C26" s="12"/>
      <c r="D26" s="12"/>
      <c r="E26" s="12"/>
      <c r="F26" s="12"/>
      <c r="G26" s="12"/>
      <c r="H26" s="12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B27" s="26"/>
      <c r="C27" s="27"/>
      <c r="D27" s="27"/>
      <c r="E27" s="27"/>
      <c r="F27" s="28"/>
      <c r="G27" s="27"/>
      <c r="H27" s="27"/>
      <c r="I27" s="1"/>
      <c r="J27" s="1"/>
      <c r="K27" s="1"/>
      <c r="L27" s="1"/>
      <c r="M27" s="1"/>
      <c r="N27" s="1"/>
      <c r="O27" s="1"/>
      <c r="P27" s="1"/>
      <c r="Q27" s="1"/>
    </row>
    <row r="28" spans="1:17" ht="18">
      <c r="A28" s="326" t="s">
        <v>187</v>
      </c>
      <c r="B28" s="326"/>
      <c r="C28" s="326"/>
      <c r="D28" s="326"/>
      <c r="E28" s="326"/>
      <c r="F28" s="326"/>
      <c r="G28" s="326"/>
      <c r="H28" s="326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C30" s="344" t="s">
        <v>89</v>
      </c>
      <c r="D30" s="345"/>
      <c r="E30" s="345"/>
      <c r="F30" s="346"/>
      <c r="I30" s="18" t="s">
        <v>89</v>
      </c>
      <c r="J30" s="1"/>
      <c r="K30" s="1"/>
      <c r="L30" s="1"/>
      <c r="M30" s="1"/>
      <c r="N30" s="1"/>
      <c r="O30" s="1"/>
      <c r="P30" s="1"/>
      <c r="Q30" s="1"/>
    </row>
    <row r="31" spans="1:17" ht="15" customHeight="1">
      <c r="A31" s="327" t="s">
        <v>18</v>
      </c>
      <c r="B31" s="328"/>
      <c r="C31" s="7">
        <f>$B$2</f>
        <v>2025</v>
      </c>
      <c r="D31" s="7">
        <f>$B$2+1</f>
        <v>2026</v>
      </c>
      <c r="E31" s="7">
        <f>$B$2+2</f>
        <v>2027</v>
      </c>
      <c r="F31" s="7">
        <f>$B$2+3</f>
        <v>2028</v>
      </c>
      <c r="G31" s="1"/>
      <c r="H31" s="1"/>
      <c r="I31" s="1"/>
      <c r="J31" s="1"/>
      <c r="K31" s="1"/>
      <c r="L31" s="1"/>
      <c r="M31" s="1"/>
      <c r="N31" s="1"/>
    </row>
    <row r="32" spans="1:17" ht="26.25">
      <c r="A32" s="8" t="s">
        <v>0</v>
      </c>
      <c r="B32" s="35" t="s">
        <v>9</v>
      </c>
      <c r="C32" s="225" t="s">
        <v>188</v>
      </c>
      <c r="D32" s="225" t="s">
        <v>188</v>
      </c>
      <c r="E32" s="225" t="s">
        <v>188</v>
      </c>
      <c r="F32" s="225" t="s">
        <v>188</v>
      </c>
      <c r="G32" s="251"/>
      <c r="H32" s="1"/>
      <c r="I32" s="1"/>
      <c r="J32" s="1"/>
      <c r="K32" s="1"/>
      <c r="L32" s="1"/>
      <c r="M32" s="1"/>
      <c r="N32" s="1"/>
    </row>
    <row r="33" spans="1:14">
      <c r="A33" s="5">
        <v>1</v>
      </c>
      <c r="B33" s="11" t="s">
        <v>1</v>
      </c>
      <c r="C33" s="279">
        <f>'Proyección Presupuestaria'!C32*0.9</f>
        <v>333000</v>
      </c>
      <c r="D33" s="279">
        <f>'Proyección Presupuestaria'!D32*0.9</f>
        <v>353160</v>
      </c>
      <c r="E33" s="279">
        <f>'Proyección Presupuestaria'!E32*0.9</f>
        <v>360223.2</v>
      </c>
      <c r="F33" s="279">
        <f>'Proyección Presupuestaria'!F32*0.9</f>
        <v>367427.66400000005</v>
      </c>
      <c r="G33" s="18" t="s">
        <v>271</v>
      </c>
      <c r="H33" s="1"/>
      <c r="I33" s="1"/>
      <c r="J33" s="1"/>
      <c r="K33" s="1"/>
      <c r="L33" s="1"/>
      <c r="M33" s="1"/>
      <c r="N33" s="1"/>
    </row>
    <row r="34" spans="1:14">
      <c r="A34" s="5">
        <v>2</v>
      </c>
      <c r="B34" s="11" t="s">
        <v>2</v>
      </c>
      <c r="C34" s="279">
        <f>'Proyección Presupuestaria'!C33*0.9</f>
        <v>18000</v>
      </c>
      <c r="D34" s="279">
        <f>'Proyección Presupuestaria'!D33*0.9</f>
        <v>23040</v>
      </c>
      <c r="E34" s="279">
        <f>'Proyección Presupuestaria'!E33*0.9</f>
        <v>22579.200000000001</v>
      </c>
      <c r="F34" s="279">
        <f>'Proyección Presupuestaria'!F33*0.9</f>
        <v>22127.615999999998</v>
      </c>
      <c r="G34" s="18" t="s">
        <v>272</v>
      </c>
      <c r="H34" s="1"/>
      <c r="I34" s="1"/>
      <c r="J34" s="1"/>
      <c r="K34" s="1"/>
      <c r="L34" s="1"/>
      <c r="M34" s="1"/>
      <c r="N34" s="1"/>
    </row>
    <row r="35" spans="1:14">
      <c r="A35" s="5">
        <v>3</v>
      </c>
      <c r="B35" s="11" t="s">
        <v>14</v>
      </c>
      <c r="C35" s="279">
        <f>'Proyección Presupuestaria'!C34*0.9</f>
        <v>310500</v>
      </c>
      <c r="D35" s="279">
        <f>'Proyección Presupuestaria'!D34*0.9</f>
        <v>331605</v>
      </c>
      <c r="E35" s="279">
        <f>'Proyección Presupuestaria'!E34*0.9</f>
        <v>334921.05</v>
      </c>
      <c r="F35" s="279">
        <f>'Proyección Presupuestaria'!F34*0.9</f>
        <v>338270.26050000003</v>
      </c>
      <c r="G35" s="18" t="s">
        <v>273</v>
      </c>
      <c r="H35" s="1"/>
      <c r="I35" s="1"/>
      <c r="J35" s="1"/>
      <c r="K35" s="1"/>
      <c r="L35" s="1"/>
      <c r="M35" s="1"/>
      <c r="N35" s="1"/>
    </row>
    <row r="36" spans="1:14">
      <c r="A36" s="5">
        <v>4</v>
      </c>
      <c r="B36" s="11" t="s">
        <v>11</v>
      </c>
      <c r="C36" s="279">
        <f>'Proyección Presupuestaria'!C35*0.9</f>
        <v>585000</v>
      </c>
      <c r="D36" s="279">
        <f>'Proyección Presupuestaria'!D35*0.9</f>
        <v>555750</v>
      </c>
      <c r="E36" s="279">
        <f>'Proyección Presupuestaria'!E35*0.9</f>
        <v>527962.5</v>
      </c>
      <c r="F36" s="279">
        <f>'Proyección Presupuestaria'!F35*0.9</f>
        <v>501564.375</v>
      </c>
      <c r="G36" s="1"/>
      <c r="H36" s="1"/>
      <c r="I36" s="1"/>
      <c r="J36" s="1"/>
      <c r="K36" s="1"/>
      <c r="L36" s="1"/>
      <c r="M36" s="1"/>
      <c r="N36" s="1"/>
    </row>
    <row r="37" spans="1:14">
      <c r="A37" s="5">
        <v>5</v>
      </c>
      <c r="B37" s="11" t="s">
        <v>15</v>
      </c>
      <c r="C37" s="279">
        <f>'Proyección Presupuestaria'!C36*0.9</f>
        <v>27000</v>
      </c>
      <c r="D37" s="279">
        <f>'Proyección Presupuestaria'!D36*0.9</f>
        <v>27540</v>
      </c>
      <c r="E37" s="279">
        <f>'Proyección Presupuestaria'!E36*0.9</f>
        <v>28090.799999999999</v>
      </c>
      <c r="F37" s="279">
        <f>'Proyección Presupuestaria'!F36*0.9</f>
        <v>28652.616000000002</v>
      </c>
      <c r="G37" s="1"/>
      <c r="H37" s="1"/>
      <c r="I37" s="1"/>
      <c r="J37" s="1"/>
      <c r="K37" s="1"/>
      <c r="L37" s="1"/>
      <c r="M37" s="1"/>
      <c r="N37" s="1"/>
    </row>
    <row r="38" spans="1:14">
      <c r="A38" s="5">
        <v>6</v>
      </c>
      <c r="B38" s="11" t="s">
        <v>16</v>
      </c>
      <c r="C38" s="279">
        <f>'Proyección Presupuestaria'!C37*0.9</f>
        <v>0</v>
      </c>
      <c r="D38" s="279">
        <f>'Proyección Presupuestaria'!D37*0.9</f>
        <v>0</v>
      </c>
      <c r="E38" s="279">
        <f>'Proyección Presupuestaria'!E37*0.9</f>
        <v>0</v>
      </c>
      <c r="F38" s="279">
        <f>'Proyección Presupuestaria'!F37*0.9</f>
        <v>0</v>
      </c>
      <c r="G38" s="1"/>
      <c r="H38" s="1"/>
      <c r="I38" s="1"/>
      <c r="J38" s="1"/>
      <c r="K38" s="1"/>
      <c r="L38" s="1"/>
      <c r="M38" s="1"/>
      <c r="N38" s="1"/>
    </row>
    <row r="39" spans="1:14" ht="15" customHeight="1">
      <c r="A39" s="5">
        <v>7</v>
      </c>
      <c r="B39" s="11" t="s">
        <v>17</v>
      </c>
      <c r="C39" s="279">
        <f>'Proyección Presupuestaria'!C38*0.9</f>
        <v>162000</v>
      </c>
      <c r="D39" s="279">
        <f>'Proyección Presupuestaria'!D38*0.9</f>
        <v>153900</v>
      </c>
      <c r="E39" s="279">
        <f>'Proyección Presupuestaria'!E38*0.9</f>
        <v>146205</v>
      </c>
      <c r="F39" s="279">
        <f>'Proyección Presupuestaria'!F38*0.9</f>
        <v>138894.75</v>
      </c>
      <c r="G39" s="1"/>
      <c r="H39" s="1"/>
      <c r="I39" s="1"/>
      <c r="J39" s="1"/>
      <c r="K39" s="1"/>
      <c r="L39" s="1"/>
      <c r="M39" s="1"/>
      <c r="N39" s="1"/>
    </row>
    <row r="40" spans="1:14">
      <c r="A40" s="5">
        <v>8</v>
      </c>
      <c r="B40" s="11" t="s">
        <v>3</v>
      </c>
      <c r="C40" s="279">
        <f>'Proyección Presupuestaria'!C39*0.9</f>
        <v>0</v>
      </c>
      <c r="D40" s="279">
        <f>'Proyección Presupuestaria'!D39*0.9</f>
        <v>0</v>
      </c>
      <c r="E40" s="279">
        <f>'Proyección Presupuestaria'!E39*0.9</f>
        <v>0</v>
      </c>
      <c r="F40" s="279">
        <f>'Proyección Presupuestaria'!F39*0.9</f>
        <v>0</v>
      </c>
      <c r="G40" s="1"/>
      <c r="H40" s="1"/>
      <c r="I40" s="1"/>
      <c r="J40" s="1"/>
      <c r="K40" s="1"/>
      <c r="L40" s="1"/>
      <c r="M40" s="1"/>
      <c r="N40" s="1"/>
    </row>
    <row r="41" spans="1:14" ht="15" customHeight="1">
      <c r="A41" s="5">
        <v>9</v>
      </c>
      <c r="B41" s="11" t="s">
        <v>4</v>
      </c>
      <c r="C41" s="279">
        <f>'Proyección Presupuestaria'!C40*0.9</f>
        <v>0</v>
      </c>
      <c r="D41" s="279">
        <f>'Proyección Presupuestaria'!D40*0.9</f>
        <v>0</v>
      </c>
      <c r="E41" s="279">
        <f>'Proyección Presupuestaria'!E40*0.9</f>
        <v>0</v>
      </c>
      <c r="F41" s="279">
        <f>'Proyección Presupuestaria'!F40*0.9</f>
        <v>0</v>
      </c>
      <c r="G41" s="1"/>
      <c r="H41" s="1"/>
      <c r="I41" s="1"/>
      <c r="J41" s="1"/>
      <c r="K41" s="1"/>
      <c r="L41" s="1"/>
      <c r="M41" s="1"/>
      <c r="N41" s="1"/>
    </row>
    <row r="42" spans="1:14" ht="15" customHeight="1">
      <c r="A42" s="6"/>
      <c r="B42" s="13"/>
      <c r="C42" s="40"/>
      <c r="D42" s="40"/>
      <c r="E42" s="40"/>
    </row>
    <row r="43" spans="1:14" ht="26.25">
      <c r="A43" s="6"/>
      <c r="B43" s="17" t="s">
        <v>25</v>
      </c>
      <c r="C43" s="225" t="s">
        <v>188</v>
      </c>
      <c r="D43" s="225" t="s">
        <v>188</v>
      </c>
      <c r="E43" s="225" t="s">
        <v>188</v>
      </c>
      <c r="F43" s="225" t="s">
        <v>188</v>
      </c>
    </row>
    <row r="44" spans="1:14">
      <c r="A44" s="6"/>
      <c r="B44" s="32" t="s">
        <v>189</v>
      </c>
      <c r="C44" s="41">
        <f>SUM(C33:C35)+C37</f>
        <v>688500</v>
      </c>
      <c r="D44" s="41">
        <f>SUM(D33:D35)+D37</f>
        <v>735345</v>
      </c>
      <c r="E44" s="41">
        <f>SUM(E33:E35)+E37</f>
        <v>745814.25</v>
      </c>
      <c r="F44" s="41">
        <f>SUM(F33:F35)+F37</f>
        <v>756478.15650000016</v>
      </c>
    </row>
    <row r="45" spans="1:14">
      <c r="A45" s="6"/>
      <c r="B45" s="32" t="s">
        <v>190</v>
      </c>
      <c r="C45" s="41">
        <f>C36</f>
        <v>585000</v>
      </c>
      <c r="D45" s="41">
        <f>D36</f>
        <v>555750</v>
      </c>
      <c r="E45" s="41">
        <f>E36</f>
        <v>527962.5</v>
      </c>
      <c r="F45" s="41">
        <f>F36</f>
        <v>501564.375</v>
      </c>
    </row>
    <row r="46" spans="1:14">
      <c r="A46" s="6"/>
      <c r="B46" s="33" t="s">
        <v>191</v>
      </c>
      <c r="C46" s="37">
        <f>SUM(C33:C37)</f>
        <v>1273500</v>
      </c>
      <c r="D46" s="37">
        <f>SUM(D33:D37)</f>
        <v>1291095</v>
      </c>
      <c r="E46" s="37">
        <f>SUM(E33:E37)</f>
        <v>1273776.75</v>
      </c>
      <c r="F46" s="37">
        <f>SUM(F33:F37)</f>
        <v>1258042.5315</v>
      </c>
    </row>
    <row r="47" spans="1:14" ht="15" customHeight="1">
      <c r="A47" s="6"/>
      <c r="B47" s="32" t="s">
        <v>192</v>
      </c>
      <c r="C47" s="41">
        <f t="shared" ref="C47:F48" si="0">C38+C40</f>
        <v>0</v>
      </c>
      <c r="D47" s="41">
        <f t="shared" si="0"/>
        <v>0</v>
      </c>
      <c r="E47" s="41">
        <f t="shared" si="0"/>
        <v>0</v>
      </c>
      <c r="F47" s="41">
        <f t="shared" si="0"/>
        <v>0</v>
      </c>
    </row>
    <row r="48" spans="1:14" ht="15" customHeight="1">
      <c r="A48" s="6"/>
      <c r="B48" s="32" t="s">
        <v>193</v>
      </c>
      <c r="C48" s="42">
        <f t="shared" si="0"/>
        <v>162000</v>
      </c>
      <c r="D48" s="42">
        <f t="shared" si="0"/>
        <v>153900</v>
      </c>
      <c r="E48" s="42">
        <f t="shared" si="0"/>
        <v>146205</v>
      </c>
      <c r="F48" s="42">
        <f t="shared" si="0"/>
        <v>138894.75</v>
      </c>
    </row>
    <row r="49" spans="1:18">
      <c r="A49" s="6"/>
      <c r="B49" s="33" t="s">
        <v>194</v>
      </c>
      <c r="C49" s="39">
        <f>SUM(C38:C41)</f>
        <v>162000</v>
      </c>
      <c r="D49" s="39">
        <f>SUM(D38:D41)</f>
        <v>153900</v>
      </c>
      <c r="E49" s="39">
        <f>SUM(E38:E41)</f>
        <v>146205</v>
      </c>
      <c r="F49" s="39">
        <f>SUM(F38:F41)</f>
        <v>138894.75</v>
      </c>
    </row>
    <row r="50" spans="1:18" ht="15" customHeight="1">
      <c r="A50" s="6"/>
      <c r="B50" s="33" t="s">
        <v>37</v>
      </c>
      <c r="C50" s="39">
        <f>SUM(C33:C41)</f>
        <v>1435500</v>
      </c>
      <c r="D50" s="39">
        <f>SUM(D33:D41)</f>
        <v>1444995</v>
      </c>
      <c r="E50" s="39">
        <f>SUM(E33:E41)</f>
        <v>1419981.75</v>
      </c>
      <c r="F50" s="39">
        <f>SUM(F33:F41)</f>
        <v>1396937.2815</v>
      </c>
    </row>
    <row r="51" spans="1:18" ht="15" customHeight="1">
      <c r="A51" s="6"/>
      <c r="B51" s="13"/>
      <c r="C51" s="12"/>
      <c r="D51" s="12"/>
      <c r="E51" s="12"/>
      <c r="F51" s="12"/>
      <c r="G51" s="12"/>
      <c r="H51" s="12"/>
    </row>
    <row r="52" spans="1:18">
      <c r="B52" s="29"/>
      <c r="C52" s="27"/>
      <c r="D52" s="30"/>
      <c r="E52" s="27"/>
      <c r="F52" s="27"/>
      <c r="G52" s="27"/>
      <c r="H52" s="27"/>
    </row>
    <row r="53" spans="1:18">
      <c r="B53" s="29"/>
      <c r="C53" s="27"/>
      <c r="D53" s="30"/>
      <c r="E53" s="27"/>
      <c r="F53" s="27"/>
      <c r="G53" s="27"/>
      <c r="H53" s="27"/>
    </row>
    <row r="54" spans="1:18">
      <c r="A54" s="66"/>
    </row>
    <row r="58" spans="1:18" ht="25.5" customHeight="1">
      <c r="J58" s="3"/>
      <c r="K58" s="6"/>
      <c r="L58" s="6"/>
      <c r="M58" s="6"/>
      <c r="N58" s="1"/>
      <c r="O58" s="1"/>
      <c r="P58" s="1"/>
      <c r="Q58" s="1"/>
      <c r="R58" s="1"/>
    </row>
    <row r="59" spans="1:18">
      <c r="J59" s="3"/>
      <c r="K59" s="6"/>
      <c r="L59" s="6"/>
      <c r="M59" s="6"/>
      <c r="N59" s="1"/>
      <c r="O59" s="1"/>
      <c r="P59" s="1"/>
      <c r="Q59" s="1"/>
      <c r="R59" s="1"/>
    </row>
    <row r="60" spans="1:18">
      <c r="J60" s="3"/>
      <c r="K60" s="6"/>
      <c r="L60" s="6"/>
      <c r="M60" s="6"/>
      <c r="N60" s="1"/>
      <c r="O60" s="1"/>
      <c r="P60" s="1"/>
      <c r="Q60" s="1"/>
      <c r="R60" s="1"/>
    </row>
    <row r="61" spans="1:18">
      <c r="J61" s="3"/>
      <c r="K61" s="6"/>
      <c r="L61" s="6"/>
      <c r="M61" s="6"/>
      <c r="N61" s="1"/>
      <c r="O61" s="1"/>
      <c r="P61" s="1"/>
      <c r="Q61" s="1"/>
      <c r="R61" s="1"/>
    </row>
    <row r="62" spans="1:18">
      <c r="J62" s="3"/>
      <c r="K62" s="6"/>
      <c r="L62" s="6"/>
      <c r="M62" s="6"/>
      <c r="N62" s="1"/>
      <c r="O62" s="1"/>
      <c r="P62" s="1"/>
      <c r="Q62" s="1"/>
      <c r="R62" s="1"/>
    </row>
    <row r="63" spans="1:18">
      <c r="J63" s="3"/>
      <c r="K63" s="6"/>
      <c r="L63" s="6"/>
      <c r="M63" s="6"/>
      <c r="N63" s="82"/>
      <c r="O63" s="1"/>
      <c r="P63" s="1"/>
      <c r="Q63" s="1"/>
      <c r="R63" s="1"/>
    </row>
    <row r="64" spans="1:18">
      <c r="J64" s="3"/>
      <c r="K64" s="6"/>
      <c r="L64" s="6"/>
      <c r="M64" s="6"/>
      <c r="N64" s="1"/>
      <c r="O64" s="1"/>
      <c r="P64" s="1"/>
      <c r="Q64" s="1"/>
      <c r="R64" s="1"/>
    </row>
    <row r="65" spans="10:18">
      <c r="J65" s="3"/>
      <c r="K65" s="6"/>
      <c r="L65" s="6"/>
      <c r="M65" s="6"/>
      <c r="N65" s="1"/>
      <c r="O65" s="1"/>
      <c r="P65" s="1"/>
      <c r="Q65" s="1"/>
      <c r="R65" s="1"/>
    </row>
    <row r="66" spans="10:18" ht="19.5" customHeight="1">
      <c r="J66" s="3"/>
      <c r="K66" s="6"/>
      <c r="L66" s="6"/>
      <c r="M66" s="6"/>
      <c r="N66" s="1"/>
      <c r="O66" s="1"/>
      <c r="P66" s="1"/>
      <c r="Q66" s="1"/>
      <c r="R66" s="1"/>
    </row>
    <row r="67" spans="10:18" ht="19.5" customHeight="1">
      <c r="J67" s="3"/>
      <c r="K67" s="6"/>
      <c r="L67" s="6"/>
      <c r="M67" s="6"/>
      <c r="N67" s="1"/>
      <c r="O67" s="1"/>
      <c r="P67" s="1"/>
      <c r="Q67" s="1"/>
      <c r="R67" s="1"/>
    </row>
    <row r="68" spans="10:18" ht="19.5" customHeight="1"/>
    <row r="94" ht="23.25" customHeight="1"/>
    <row r="95" ht="24.75" customHeight="1"/>
    <row r="96" ht="18" customHeight="1"/>
    <row r="97" ht="23.25" customHeight="1"/>
    <row r="98" ht="23.2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30" customHeight="1"/>
    <row r="106" ht="39" customHeight="1"/>
    <row r="107" ht="15" customHeight="1"/>
    <row r="108" ht="15" customHeight="1"/>
    <row r="109" ht="15" customHeight="1"/>
  </sheetData>
  <sheetProtection sheet="1"/>
  <mergeCells count="7">
    <mergeCell ref="A1:C1"/>
    <mergeCell ref="A3:H3"/>
    <mergeCell ref="A5:B5"/>
    <mergeCell ref="A28:H28"/>
    <mergeCell ref="A31:B31"/>
    <mergeCell ref="C4:F4"/>
    <mergeCell ref="C30:F30"/>
  </mergeCell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P121"/>
  <sheetViews>
    <sheetView topLeftCell="A80" workbookViewId="0">
      <selection activeCell="E62" sqref="E62"/>
    </sheetView>
  </sheetViews>
  <sheetFormatPr baseColWidth="10" defaultRowHeight="15"/>
  <cols>
    <col min="1" max="1" width="32" bestFit="1" customWidth="1"/>
    <col min="2" max="4" width="15.5703125" customWidth="1"/>
    <col min="5" max="5" width="12.85546875" customWidth="1"/>
    <col min="7" max="7" width="21.28515625" bestFit="1" customWidth="1"/>
    <col min="8" max="8" width="16.42578125" bestFit="1" customWidth="1"/>
    <col min="9" max="9" width="13.85546875" bestFit="1" customWidth="1"/>
    <col min="10" max="10" width="21.28515625" customWidth="1"/>
    <col min="11" max="11" width="19.42578125" bestFit="1" customWidth="1"/>
    <col min="12" max="12" width="13.140625" customWidth="1"/>
    <col min="13" max="14" width="14.28515625" bestFit="1" customWidth="1"/>
    <col min="15" max="15" width="14.5703125" bestFit="1" customWidth="1"/>
    <col min="16" max="16" width="15.140625" customWidth="1"/>
    <col min="17" max="19" width="13.140625" customWidth="1"/>
  </cols>
  <sheetData>
    <row r="1" spans="1:16" ht="15.75" thickBot="1">
      <c r="A1" s="334" t="str">
        <f>'Evolución Presupuestaria'!A1:C1</f>
        <v xml:space="preserve">PLAN ECONOMICO FINANCIERO DEL MUNICIPIO DE </v>
      </c>
      <c r="B1" s="334"/>
      <c r="C1" s="313" t="str">
        <f>'Evolución Presupuestaria'!D1</f>
        <v>_____________</v>
      </c>
      <c r="D1" s="316"/>
      <c r="E1" s="4"/>
      <c r="F1" s="4"/>
      <c r="G1" s="3"/>
      <c r="H1" s="3"/>
      <c r="I1" s="2"/>
      <c r="J1" s="2"/>
      <c r="K1" s="2"/>
      <c r="L1" s="2"/>
    </row>
    <row r="2" spans="1:16" ht="15.75" thickBot="1">
      <c r="A2" s="135" t="s">
        <v>20</v>
      </c>
      <c r="B2" s="284">
        <f>'Evolución Presupuestaria'!B2</f>
        <v>2025</v>
      </c>
    </row>
    <row r="3" spans="1:16">
      <c r="A3" s="105"/>
      <c r="B3" s="105"/>
      <c r="C3" s="106"/>
      <c r="D3" s="106"/>
      <c r="E3" s="106"/>
      <c r="G3" t="s">
        <v>96</v>
      </c>
    </row>
    <row r="4" spans="1:16" ht="18">
      <c r="A4" s="326" t="s">
        <v>92</v>
      </c>
      <c r="B4" s="326"/>
      <c r="C4" s="326"/>
      <c r="D4" s="326"/>
      <c r="E4" s="326"/>
      <c r="F4" s="104"/>
      <c r="G4" t="s">
        <v>97</v>
      </c>
    </row>
    <row r="5" spans="1:16" ht="18">
      <c r="A5" s="81"/>
      <c r="B5" s="81"/>
      <c r="C5" s="81"/>
      <c r="D5" s="81"/>
      <c r="E5" s="81"/>
      <c r="F5" s="81"/>
      <c r="G5" s="104"/>
      <c r="I5" s="332">
        <f>$B$2-3</f>
        <v>2022</v>
      </c>
      <c r="J5" s="335"/>
      <c r="K5" s="332">
        <f>+I5+1</f>
        <v>2023</v>
      </c>
      <c r="L5" s="335"/>
      <c r="M5" s="332">
        <f>+K5+1</f>
        <v>2024</v>
      </c>
      <c r="N5" s="333"/>
      <c r="O5" s="329">
        <f>+M5+1</f>
        <v>2025</v>
      </c>
      <c r="P5" s="330"/>
    </row>
    <row r="6" spans="1:16">
      <c r="B6" s="348" t="s">
        <v>89</v>
      </c>
      <c r="C6" s="348"/>
      <c r="D6" s="348"/>
      <c r="E6" s="349"/>
      <c r="G6" s="120" t="s">
        <v>98</v>
      </c>
      <c r="H6" s="121" t="s">
        <v>99</v>
      </c>
      <c r="I6" s="110" t="s">
        <v>106</v>
      </c>
      <c r="J6" s="111" t="s">
        <v>96</v>
      </c>
      <c r="K6" s="110" t="s">
        <v>106</v>
      </c>
      <c r="L6" s="111" t="s">
        <v>96</v>
      </c>
      <c r="M6" s="110" t="s">
        <v>106</v>
      </c>
      <c r="N6" s="111" t="s">
        <v>96</v>
      </c>
      <c r="O6" s="127" t="s">
        <v>106</v>
      </c>
      <c r="P6" s="128" t="s">
        <v>96</v>
      </c>
    </row>
    <row r="7" spans="1:16">
      <c r="A7" s="110" t="s">
        <v>68</v>
      </c>
      <c r="B7" s="110">
        <f>$B$2</f>
        <v>2025</v>
      </c>
      <c r="C7" s="110">
        <f>$B$2+1</f>
        <v>2026</v>
      </c>
      <c r="D7" s="110">
        <f>$B$2+2</f>
        <v>2027</v>
      </c>
      <c r="E7" s="110">
        <f>$B$2+3</f>
        <v>2028</v>
      </c>
      <c r="G7" s="122" t="s">
        <v>100</v>
      </c>
      <c r="H7" s="123">
        <v>0</v>
      </c>
      <c r="I7" s="289">
        <v>1000</v>
      </c>
      <c r="J7" s="129">
        <f t="shared" ref="J7:J12" si="0">I7*$H7</f>
        <v>0</v>
      </c>
      <c r="K7" s="289"/>
      <c r="L7" s="129">
        <f t="shared" ref="L7:L12" si="1">K7*$H7</f>
        <v>0</v>
      </c>
      <c r="M7" s="289"/>
      <c r="N7" s="129">
        <f t="shared" ref="N7:N12" si="2">M7*$H7</f>
        <v>0</v>
      </c>
      <c r="O7" s="289">
        <v>500000</v>
      </c>
      <c r="P7" s="129">
        <f t="shared" ref="P7:P12" si="3">O7*$H7</f>
        <v>0</v>
      </c>
    </row>
    <row r="8" spans="1:16">
      <c r="A8" s="97" t="s">
        <v>69</v>
      </c>
      <c r="B8" s="288">
        <v>1000</v>
      </c>
      <c r="C8" s="288">
        <v>1000</v>
      </c>
      <c r="D8" s="288">
        <v>1000</v>
      </c>
      <c r="E8" s="288">
        <v>1000</v>
      </c>
      <c r="G8" s="122" t="s">
        <v>101</v>
      </c>
      <c r="H8" s="123">
        <v>0.25</v>
      </c>
      <c r="I8" s="290">
        <v>1000</v>
      </c>
      <c r="J8" s="130">
        <f t="shared" si="0"/>
        <v>250</v>
      </c>
      <c r="K8" s="290">
        <v>1000</v>
      </c>
      <c r="L8" s="130">
        <f t="shared" si="1"/>
        <v>250</v>
      </c>
      <c r="M8" s="290"/>
      <c r="N8" s="130">
        <f t="shared" si="2"/>
        <v>0</v>
      </c>
      <c r="O8" s="290">
        <v>100000</v>
      </c>
      <c r="P8" s="130">
        <f t="shared" si="3"/>
        <v>25000</v>
      </c>
    </row>
    <row r="9" spans="1:16">
      <c r="A9" s="97" t="s">
        <v>70</v>
      </c>
      <c r="B9" s="288">
        <v>550</v>
      </c>
      <c r="C9" s="288"/>
      <c r="D9" s="288"/>
      <c r="E9" s="288"/>
      <c r="G9" s="124" t="s">
        <v>102</v>
      </c>
      <c r="H9" s="123">
        <v>0.5</v>
      </c>
      <c r="I9" s="290">
        <v>1000</v>
      </c>
      <c r="J9" s="130">
        <f t="shared" si="0"/>
        <v>500</v>
      </c>
      <c r="K9" s="290"/>
      <c r="L9" s="130">
        <f t="shared" si="1"/>
        <v>0</v>
      </c>
      <c r="M9" s="290">
        <v>1000</v>
      </c>
      <c r="N9" s="130">
        <f t="shared" si="2"/>
        <v>500</v>
      </c>
      <c r="O9" s="290">
        <v>100000</v>
      </c>
      <c r="P9" s="130">
        <f t="shared" si="3"/>
        <v>50000</v>
      </c>
    </row>
    <row r="10" spans="1:16">
      <c r="A10" s="97" t="s">
        <v>91</v>
      </c>
      <c r="B10" s="288"/>
      <c r="C10" s="288"/>
      <c r="D10" s="288"/>
      <c r="E10" s="288"/>
      <c r="G10" s="124" t="s">
        <v>103</v>
      </c>
      <c r="H10" s="123">
        <v>0.6</v>
      </c>
      <c r="I10" s="290">
        <v>1000</v>
      </c>
      <c r="J10" s="130">
        <f t="shared" si="0"/>
        <v>600</v>
      </c>
      <c r="K10" s="290"/>
      <c r="L10" s="130">
        <f t="shared" si="1"/>
        <v>0</v>
      </c>
      <c r="M10" s="290"/>
      <c r="N10" s="130">
        <f t="shared" si="2"/>
        <v>0</v>
      </c>
      <c r="O10" s="290">
        <v>100000</v>
      </c>
      <c r="P10" s="130">
        <f t="shared" si="3"/>
        <v>60000</v>
      </c>
    </row>
    <row r="11" spans="1:16">
      <c r="A11" s="97" t="s">
        <v>71</v>
      </c>
      <c r="B11" s="288"/>
      <c r="C11" s="288"/>
      <c r="D11" s="288"/>
      <c r="E11" s="288"/>
      <c r="G11" s="124" t="s">
        <v>104</v>
      </c>
      <c r="H11" s="123">
        <v>0.9</v>
      </c>
      <c r="I11" s="290">
        <v>1000</v>
      </c>
      <c r="J11" s="130">
        <f t="shared" si="0"/>
        <v>900</v>
      </c>
      <c r="K11" s="290"/>
      <c r="L11" s="130">
        <f t="shared" si="1"/>
        <v>0</v>
      </c>
      <c r="M11" s="290"/>
      <c r="N11" s="130">
        <f t="shared" si="2"/>
        <v>0</v>
      </c>
      <c r="O11" s="290">
        <v>100000</v>
      </c>
      <c r="P11" s="130">
        <f t="shared" si="3"/>
        <v>90000</v>
      </c>
    </row>
    <row r="12" spans="1:16">
      <c r="A12" s="97" t="s">
        <v>72</v>
      </c>
      <c r="B12" s="288"/>
      <c r="C12" s="288"/>
      <c r="D12" s="288"/>
      <c r="E12" s="288"/>
      <c r="G12" s="125" t="s">
        <v>105</v>
      </c>
      <c r="H12" s="126">
        <v>1</v>
      </c>
      <c r="I12" s="291">
        <v>1000</v>
      </c>
      <c r="J12" s="131">
        <f t="shared" si="0"/>
        <v>1000</v>
      </c>
      <c r="K12" s="291"/>
      <c r="L12" s="131">
        <f t="shared" si="1"/>
        <v>0</v>
      </c>
      <c r="M12" s="291"/>
      <c r="N12" s="131">
        <f t="shared" si="2"/>
        <v>0</v>
      </c>
      <c r="O12" s="291">
        <v>374247.21</v>
      </c>
      <c r="P12" s="131">
        <f t="shared" si="3"/>
        <v>374247.21</v>
      </c>
    </row>
    <row r="13" spans="1:16">
      <c r="A13" s="98" t="s">
        <v>73</v>
      </c>
      <c r="B13" s="310">
        <f>SUM(B8:B11)-B12</f>
        <v>1550</v>
      </c>
      <c r="C13" s="310">
        <f>SUM(C8:C11)-C12</f>
        <v>1000</v>
      </c>
      <c r="D13" s="310">
        <f>SUM(D8:D11)-D12</f>
        <v>1000</v>
      </c>
      <c r="E13" s="310">
        <f>SUM(E8:E11)-E12</f>
        <v>1000</v>
      </c>
      <c r="I13" s="132" t="s">
        <v>107</v>
      </c>
      <c r="J13" s="134">
        <f>SUM(J7:J12)</f>
        <v>3250</v>
      </c>
      <c r="K13" s="132" t="s">
        <v>107</v>
      </c>
      <c r="L13" s="134">
        <f>SUM(L7:L12)</f>
        <v>250</v>
      </c>
      <c r="M13" s="132" t="s">
        <v>107</v>
      </c>
      <c r="N13" s="134">
        <f>SUM(N7:N12)</f>
        <v>500</v>
      </c>
      <c r="O13" s="133" t="s">
        <v>107</v>
      </c>
      <c r="P13" s="134">
        <f>SUM(P7:P12)</f>
        <v>599247.21</v>
      </c>
    </row>
    <row r="14" spans="1:16">
      <c r="A14" s="99" t="s">
        <v>74</v>
      </c>
      <c r="B14" s="174">
        <f>+B13/'Proyección Presupuestaria'!C49</f>
        <v>9.7178683385579939E-4</v>
      </c>
      <c r="C14" s="174">
        <f>+C13/'Proyección Presupuestaria'!D49</f>
        <v>6.2283952539628163E-4</v>
      </c>
      <c r="D14" s="174">
        <f>+D13/'Proyección Presupuestaria'!E49</f>
        <v>6.3381096271131654E-4</v>
      </c>
      <c r="E14" s="174">
        <f>+E13/'Proyección Presupuestaria'!F49</f>
        <v>6.4426657654493994E-4</v>
      </c>
    </row>
    <row r="15" spans="1:16">
      <c r="A15" s="99" t="s">
        <v>75</v>
      </c>
      <c r="B15" s="174" t="s">
        <v>76</v>
      </c>
      <c r="C15" s="173">
        <f>(C13/B13)-1</f>
        <v>-0.35483870967741937</v>
      </c>
      <c r="D15" s="173">
        <f>(D13/C13)-1</f>
        <v>0</v>
      </c>
      <c r="E15" s="173">
        <f>(E13/D13)-1</f>
        <v>0</v>
      </c>
      <c r="G15" s="331" t="s">
        <v>108</v>
      </c>
      <c r="H15" s="331"/>
      <c r="I15" s="331"/>
      <c r="J15" s="331"/>
      <c r="K15" s="331"/>
      <c r="L15" s="331"/>
      <c r="M15" s="331"/>
      <c r="N15" s="331"/>
      <c r="O15" s="331"/>
      <c r="P15" s="331"/>
    </row>
    <row r="16" spans="1:16">
      <c r="A16" s="97"/>
      <c r="B16" s="115"/>
      <c r="C16" s="115"/>
      <c r="D16" s="115"/>
      <c r="E16" s="115"/>
      <c r="G16" s="331" t="s">
        <v>109</v>
      </c>
      <c r="H16" s="331"/>
      <c r="I16" s="331"/>
      <c r="J16" s="331"/>
      <c r="K16" s="331"/>
      <c r="L16" s="331"/>
      <c r="M16" s="331"/>
      <c r="N16" s="331"/>
      <c r="O16" s="331"/>
      <c r="P16" s="331"/>
    </row>
    <row r="17" spans="1:16">
      <c r="A17" s="97" t="s">
        <v>77</v>
      </c>
      <c r="B17" s="286">
        <v>1000</v>
      </c>
      <c r="C17" s="286">
        <v>1025</v>
      </c>
      <c r="D17" s="286">
        <v>935</v>
      </c>
      <c r="E17" s="286">
        <v>1000</v>
      </c>
      <c r="G17" s="331" t="s">
        <v>110</v>
      </c>
      <c r="H17" s="331"/>
      <c r="I17" s="331"/>
      <c r="J17" s="331"/>
      <c r="K17" s="331"/>
      <c r="L17" s="331"/>
      <c r="M17" s="331"/>
      <c r="N17" s="331"/>
      <c r="O17" s="331"/>
      <c r="P17" s="331"/>
    </row>
    <row r="18" spans="1:16">
      <c r="A18" s="97" t="s">
        <v>78</v>
      </c>
      <c r="B18" s="286"/>
      <c r="C18" s="286"/>
      <c r="D18" s="286"/>
      <c r="E18" s="286"/>
    </row>
    <row r="19" spans="1:16">
      <c r="A19" s="97" t="s">
        <v>79</v>
      </c>
      <c r="B19" s="286"/>
      <c r="C19" s="286"/>
      <c r="D19" s="286"/>
      <c r="E19" s="286"/>
    </row>
    <row r="20" spans="1:16">
      <c r="A20" s="97" t="s">
        <v>80</v>
      </c>
      <c r="B20" s="286"/>
      <c r="C20" s="286"/>
      <c r="D20" s="286"/>
      <c r="E20" s="286"/>
    </row>
    <row r="21" spans="1:16">
      <c r="A21" s="97" t="s">
        <v>81</v>
      </c>
      <c r="B21" s="286"/>
      <c r="C21" s="286"/>
      <c r="D21" s="286"/>
      <c r="E21" s="286"/>
    </row>
    <row r="22" spans="1:16">
      <c r="A22" s="98" t="s">
        <v>82</v>
      </c>
      <c r="B22" s="164">
        <f>SUM(B17:B20)-B21</f>
        <v>1000</v>
      </c>
      <c r="C22" s="164">
        <f>SUM(C17:C20)-C21</f>
        <v>1025</v>
      </c>
      <c r="D22" s="164">
        <f>SUM(D17:D20)-D21</f>
        <v>935</v>
      </c>
      <c r="E22" s="164">
        <f>SUM(E17:E20)-E21</f>
        <v>1000</v>
      </c>
    </row>
    <row r="23" spans="1:16">
      <c r="A23" s="99" t="s">
        <v>83</v>
      </c>
      <c r="B23" s="174">
        <f>+B22/'Proyección Presupuestaria'!C23</f>
        <v>7.1428571428571429E-4</v>
      </c>
      <c r="C23" s="174">
        <f>+C22/'Proyección Presupuestaria'!D23</f>
        <v>7.2233967582804794E-4</v>
      </c>
      <c r="D23" s="174">
        <f>+D22/'Proyección Presupuestaria'!E23</f>
        <v>6.5716876234387853E-4</v>
      </c>
      <c r="E23" s="174">
        <f>+E22/'Proyección Presupuestaria'!F23</f>
        <v>7.0050090718369975E-4</v>
      </c>
    </row>
    <row r="24" spans="1:16">
      <c r="A24" s="99" t="s">
        <v>84</v>
      </c>
      <c r="B24" s="174"/>
      <c r="C24" s="174">
        <f>(C22/B22)-1</f>
        <v>2.4999999999999911E-2</v>
      </c>
      <c r="D24" s="174">
        <f>(D22/C22)-1</f>
        <v>-8.7804878048780455E-2</v>
      </c>
      <c r="E24" s="174">
        <f>(E22/D22)-1</f>
        <v>6.9518716577540163E-2</v>
      </c>
    </row>
    <row r="25" spans="1:16">
      <c r="A25" s="101"/>
      <c r="B25" s="117"/>
      <c r="C25" s="117"/>
      <c r="D25" s="117"/>
      <c r="E25" s="117"/>
    </row>
    <row r="26" spans="1:16">
      <c r="A26" s="97" t="s">
        <v>85</v>
      </c>
      <c r="B26" s="286"/>
      <c r="C26" s="286"/>
      <c r="D26" s="286"/>
      <c r="E26" s="286"/>
    </row>
    <row r="27" spans="1:16" hidden="1">
      <c r="A27" s="101"/>
      <c r="B27" s="311"/>
      <c r="C27" s="311"/>
      <c r="D27" s="311"/>
      <c r="E27" s="311"/>
    </row>
    <row r="28" spans="1:16">
      <c r="A28" s="98" t="s">
        <v>86</v>
      </c>
      <c r="B28" s="312">
        <f>B13-B22+B26</f>
        <v>550</v>
      </c>
      <c r="C28" s="312">
        <f>C13-C22+C26</f>
        <v>-25</v>
      </c>
      <c r="D28" s="312">
        <f>D13-D22+D26</f>
        <v>65</v>
      </c>
      <c r="E28" s="312">
        <f>E13-E22+E26</f>
        <v>0</v>
      </c>
    </row>
    <row r="29" spans="1:16">
      <c r="A29" s="102"/>
      <c r="B29" s="118"/>
      <c r="C29" s="118"/>
      <c r="D29" s="118"/>
      <c r="E29" s="118"/>
    </row>
    <row r="30" spans="1:16">
      <c r="A30" s="97" t="s">
        <v>87</v>
      </c>
      <c r="B30" s="287">
        <v>1000</v>
      </c>
      <c r="C30" s="287">
        <v>500</v>
      </c>
      <c r="D30" s="287">
        <v>500</v>
      </c>
      <c r="E30" s="287">
        <v>500</v>
      </c>
    </row>
    <row r="31" spans="1:16" ht="23.25">
      <c r="A31" s="112" t="s">
        <v>111</v>
      </c>
      <c r="B31" s="287"/>
      <c r="C31" s="287"/>
      <c r="D31" s="287"/>
      <c r="E31" s="287"/>
    </row>
    <row r="32" spans="1:16">
      <c r="A32" s="101"/>
      <c r="B32" s="117"/>
      <c r="C32" s="117"/>
      <c r="D32" s="117"/>
      <c r="E32" s="117"/>
    </row>
    <row r="33" spans="1:5">
      <c r="A33" s="98" t="s">
        <v>88</v>
      </c>
      <c r="B33" s="164">
        <f>B28-B30-B31</f>
        <v>-450</v>
      </c>
      <c r="C33" s="164">
        <f>C28-C30-C31</f>
        <v>-525</v>
      </c>
      <c r="D33" s="164">
        <f>D28-D30-D31</f>
        <v>-435</v>
      </c>
      <c r="E33" s="164">
        <f>E28-E30-E31</f>
        <v>-500</v>
      </c>
    </row>
    <row r="34" spans="1:5">
      <c r="A34" s="99" t="s">
        <v>75</v>
      </c>
      <c r="B34" s="175" t="s">
        <v>76</v>
      </c>
      <c r="C34" s="174">
        <f>(C33/B33)-1</f>
        <v>0.16666666666666674</v>
      </c>
      <c r="D34" s="174">
        <f>(D33/C33)-1</f>
        <v>-0.17142857142857137</v>
      </c>
      <c r="E34" s="174">
        <f>(E33/D33)-1</f>
        <v>0.14942528735632177</v>
      </c>
    </row>
    <row r="35" spans="1:5">
      <c r="B35" s="119"/>
      <c r="C35" s="119"/>
      <c r="D35" s="119"/>
      <c r="E35" s="119"/>
    </row>
    <row r="36" spans="1:5" ht="33.75">
      <c r="A36" s="113" t="s">
        <v>93</v>
      </c>
      <c r="B36" s="288"/>
      <c r="C36" s="288"/>
      <c r="D36" s="288"/>
      <c r="E36" s="288"/>
    </row>
    <row r="37" spans="1:5" ht="23.25">
      <c r="A37" s="112" t="s">
        <v>94</v>
      </c>
      <c r="B37" s="288"/>
      <c r="C37" s="288"/>
      <c r="D37" s="288"/>
      <c r="E37" s="288"/>
    </row>
    <row r="38" spans="1:5">
      <c r="A38" s="101"/>
      <c r="B38" s="163"/>
      <c r="C38" s="163"/>
      <c r="D38" s="163"/>
      <c r="E38" s="163"/>
    </row>
    <row r="39" spans="1:5" ht="23.25">
      <c r="A39" s="114" t="s">
        <v>95</v>
      </c>
      <c r="B39" s="166">
        <f>B33-B36-B37</f>
        <v>-450</v>
      </c>
      <c r="C39" s="166">
        <f>C33-C36-C37</f>
        <v>-525</v>
      </c>
      <c r="D39" s="166">
        <f>D33-D36-D37</f>
        <v>-435</v>
      </c>
      <c r="E39" s="166">
        <f>E33-E36-E37</f>
        <v>-500</v>
      </c>
    </row>
    <row r="40" spans="1:5" hidden="1">
      <c r="A40" s="99" t="s">
        <v>75</v>
      </c>
      <c r="B40" s="116" t="s">
        <v>76</v>
      </c>
      <c r="C40" s="100">
        <f>(C39/B39)-1</f>
        <v>0.16666666666666674</v>
      </c>
      <c r="D40" s="100">
        <f>(D39/C39)-1</f>
        <v>-0.17142857142857137</v>
      </c>
      <c r="E40" s="100">
        <f>(E39/D39)-1</f>
        <v>0.14942528735632177</v>
      </c>
    </row>
    <row r="44" spans="1:5" ht="18">
      <c r="A44" s="326" t="s">
        <v>124</v>
      </c>
      <c r="B44" s="326"/>
      <c r="C44" s="326"/>
      <c r="D44" s="326"/>
      <c r="E44" s="326"/>
    </row>
    <row r="45" spans="1:5">
      <c r="B45" s="348" t="s">
        <v>89</v>
      </c>
      <c r="C45" s="348"/>
      <c r="D45" s="348"/>
      <c r="E45" s="349"/>
    </row>
    <row r="46" spans="1:5">
      <c r="A46" s="111" t="s">
        <v>113</v>
      </c>
      <c r="B46" s="110">
        <f>$B$2</f>
        <v>2025</v>
      </c>
      <c r="C46" s="110">
        <f>$B$2+1</f>
        <v>2026</v>
      </c>
      <c r="D46" s="110">
        <f>$B$2+2</f>
        <v>2027</v>
      </c>
      <c r="E46" s="110">
        <f>$B$2+3</f>
        <v>2028</v>
      </c>
    </row>
    <row r="47" spans="1:5">
      <c r="A47" s="144" t="s">
        <v>118</v>
      </c>
      <c r="B47" s="317">
        <f>'Proyección Presupuestaria'!C65+'Proyección Presupuestaria'!C70</f>
        <v>20000</v>
      </c>
      <c r="C47" s="317">
        <f>'Proyección Presupuestaria'!D65+'Proyección Presupuestaria'!D70</f>
        <v>52000</v>
      </c>
      <c r="D47" s="317">
        <f>'Proyección Presupuestaria'!E65+'Proyección Presupuestaria'!E70</f>
        <v>56200.000000000007</v>
      </c>
      <c r="E47" s="317">
        <f>'Proyección Presupuestaria'!F65+'Proyección Presupuestaria'!F70</f>
        <v>60820.000000000015</v>
      </c>
    </row>
    <row r="48" spans="1:5">
      <c r="A48" s="144" t="s">
        <v>119</v>
      </c>
      <c r="B48" s="317">
        <f>'Proyección Presupuestaria'!C62</f>
        <v>1415000</v>
      </c>
      <c r="C48" s="317">
        <f>'Proyección Presupuestaria'!D62</f>
        <v>1434550</v>
      </c>
      <c r="D48" s="317">
        <f>'Proyección Presupuestaria'!E62</f>
        <v>1415307.5</v>
      </c>
      <c r="E48" s="317">
        <f>'Proyección Presupuestaria'!F62</f>
        <v>1397825.0349999999</v>
      </c>
    </row>
    <row r="49" spans="1:15">
      <c r="A49" s="145" t="s">
        <v>120</v>
      </c>
      <c r="B49" s="318">
        <f>B47/B48</f>
        <v>1.4134275618374558E-2</v>
      </c>
      <c r="C49" s="318">
        <f>C47/C48</f>
        <v>3.6248300860897142E-2</v>
      </c>
      <c r="D49" s="318">
        <f>D47/D48</f>
        <v>3.9708685215050443E-2</v>
      </c>
      <c r="E49" s="318">
        <f>E47/E48</f>
        <v>4.3510452651178921E-2</v>
      </c>
    </row>
    <row r="50" spans="1:15">
      <c r="A50" s="144" t="s">
        <v>121</v>
      </c>
      <c r="B50" s="319" t="s">
        <v>76</v>
      </c>
      <c r="C50" s="320">
        <f>C49-B49</f>
        <v>2.2114025242522584E-2</v>
      </c>
      <c r="D50" s="320">
        <f>D49-C49</f>
        <v>3.4603843541533008E-3</v>
      </c>
      <c r="E50" s="320">
        <f>E49-D49</f>
        <v>3.8017674361284781E-3</v>
      </c>
    </row>
    <row r="51" spans="1:15">
      <c r="A51" s="144" t="s">
        <v>122</v>
      </c>
      <c r="B51" s="321">
        <f>(25-B49*100)/100</f>
        <v>0.23586572438162545</v>
      </c>
      <c r="C51" s="321">
        <f>(25-C49*100)/100</f>
        <v>0.21375169913910283</v>
      </c>
      <c r="D51" s="321">
        <f>(25-D49*100)/100</f>
        <v>0.21029131478494956</v>
      </c>
      <c r="E51" s="321">
        <f>(25-E49*100)/100</f>
        <v>0.20648954734882108</v>
      </c>
    </row>
    <row r="52" spans="1:15">
      <c r="A52" s="144" t="s">
        <v>123</v>
      </c>
      <c r="B52" s="317">
        <f>B51*B48</f>
        <v>333750</v>
      </c>
      <c r="C52" s="317">
        <f>C51*C48</f>
        <v>306637.49999999994</v>
      </c>
      <c r="D52" s="317">
        <f>D51*D48</f>
        <v>297626.875</v>
      </c>
      <c r="E52" s="317">
        <f>E51*E48</f>
        <v>288636.25874999998</v>
      </c>
    </row>
    <row r="55" spans="1:15" ht="18">
      <c r="A55" s="326" t="s">
        <v>128</v>
      </c>
      <c r="B55" s="326"/>
      <c r="C55" s="326"/>
      <c r="D55" s="326"/>
      <c r="E55" s="326"/>
      <c r="G55" s="326" t="s">
        <v>135</v>
      </c>
      <c r="H55" s="326"/>
      <c r="I55" s="326"/>
      <c r="J55" s="326"/>
      <c r="K55" s="326"/>
    </row>
    <row r="56" spans="1:15" ht="18">
      <c r="A56" s="81"/>
      <c r="B56" s="81"/>
      <c r="C56" s="81"/>
      <c r="D56" s="81"/>
      <c r="E56" s="81"/>
    </row>
    <row r="57" spans="1:15">
      <c r="B57" s="348" t="s">
        <v>89</v>
      </c>
      <c r="C57" s="348"/>
      <c r="D57" s="348"/>
      <c r="E57" s="349"/>
      <c r="G57" s="158">
        <f>E58</f>
        <v>2028</v>
      </c>
      <c r="M57" s="156" t="s">
        <v>141</v>
      </c>
      <c r="N57" s="298">
        <v>1.2E-2</v>
      </c>
    </row>
    <row r="58" spans="1:15">
      <c r="A58" s="111" t="s">
        <v>113</v>
      </c>
      <c r="B58" s="111">
        <f>B46</f>
        <v>2025</v>
      </c>
      <c r="C58" s="111">
        <f>C46</f>
        <v>2026</v>
      </c>
      <c r="D58" s="111">
        <f>D46</f>
        <v>2027</v>
      </c>
      <c r="E58" s="111">
        <f>E46</f>
        <v>2028</v>
      </c>
      <c r="G58" s="155" t="s">
        <v>136</v>
      </c>
      <c r="H58" s="155" t="s">
        <v>144</v>
      </c>
      <c r="I58" s="155" t="s">
        <v>186</v>
      </c>
      <c r="J58" s="155" t="s">
        <v>137</v>
      </c>
      <c r="K58" s="155" t="s">
        <v>138</v>
      </c>
      <c r="L58" s="155" t="s">
        <v>139</v>
      </c>
      <c r="M58" s="155" t="s">
        <v>140</v>
      </c>
      <c r="N58" s="155" t="s">
        <v>140</v>
      </c>
      <c r="O58" s="155" t="s">
        <v>142</v>
      </c>
    </row>
    <row r="59" spans="1:15">
      <c r="A59" s="144" t="s">
        <v>125</v>
      </c>
      <c r="B59" s="169">
        <f>'Proyección Presupuestaria'!C62</f>
        <v>1415000</v>
      </c>
      <c r="C59" s="169">
        <f>'Proyección Presupuestaria'!D62</f>
        <v>1434550</v>
      </c>
      <c r="D59" s="169">
        <f>'Proyección Presupuestaria'!E62</f>
        <v>1415307.5</v>
      </c>
      <c r="E59" s="169">
        <f>'Proyección Presupuestaria'!F62</f>
        <v>1397825.0349999999</v>
      </c>
      <c r="G59" s="294" t="s">
        <v>143</v>
      </c>
      <c r="H59" s="295">
        <v>115584.52</v>
      </c>
      <c r="I59" s="296">
        <v>41615</v>
      </c>
      <c r="J59" s="296">
        <v>43989</v>
      </c>
      <c r="K59" s="294">
        <f t="shared" ref="K59:K65" si="4">YEARFRAC(I59,J59,)</f>
        <v>6.5</v>
      </c>
      <c r="L59" s="294">
        <v>4</v>
      </c>
      <c r="M59" s="294" t="s">
        <v>145</v>
      </c>
      <c r="N59" s="294">
        <v>1.72</v>
      </c>
      <c r="O59" s="223">
        <f>PMT(N59/(100*L59),K59*L59,-H59)*L59</f>
        <v>18832.943673055459</v>
      </c>
    </row>
    <row r="60" spans="1:15" ht="23.25">
      <c r="A60" s="152" t="s">
        <v>133</v>
      </c>
      <c r="B60" s="292"/>
      <c r="C60" s="292"/>
      <c r="D60" s="292"/>
      <c r="E60" s="292"/>
      <c r="G60" s="294" t="s">
        <v>147</v>
      </c>
      <c r="H60" s="295">
        <v>39763.15</v>
      </c>
      <c r="I60" s="296">
        <v>41630</v>
      </c>
      <c r="J60" s="296">
        <v>44004</v>
      </c>
      <c r="K60" s="294">
        <f t="shared" si="4"/>
        <v>6.5</v>
      </c>
      <c r="L60" s="294">
        <v>12</v>
      </c>
      <c r="M60" s="294" t="s">
        <v>151</v>
      </c>
      <c r="N60" s="294">
        <v>1.95</v>
      </c>
      <c r="O60" s="223">
        <f>PMT(N60/(100*L60),K60*L60,-H60)*L60</f>
        <v>6518.2485858861219</v>
      </c>
    </row>
    <row r="61" spans="1:15" ht="23.25">
      <c r="A61" s="160" t="s">
        <v>134</v>
      </c>
      <c r="B61" s="170">
        <f>B59-B60</f>
        <v>1415000</v>
      </c>
      <c r="C61" s="170">
        <f>C59-C60</f>
        <v>1434550</v>
      </c>
      <c r="D61" s="170">
        <f>D59-D60</f>
        <v>1415307.5</v>
      </c>
      <c r="E61" s="170">
        <f>E59-E60</f>
        <v>1397825.0349999999</v>
      </c>
      <c r="G61" s="294" t="s">
        <v>148</v>
      </c>
      <c r="H61" s="295">
        <v>5579.34</v>
      </c>
      <c r="I61" s="296">
        <v>41614</v>
      </c>
      <c r="J61" s="296">
        <v>43257</v>
      </c>
      <c r="K61" s="294">
        <f t="shared" si="4"/>
        <v>4.5</v>
      </c>
      <c r="L61" s="294">
        <v>1</v>
      </c>
      <c r="M61" s="294" t="s">
        <v>152</v>
      </c>
      <c r="N61" s="294">
        <v>5.25</v>
      </c>
      <c r="O61" s="223">
        <f>PMT(N61/(100*L61),K61*L61,-H61)*L61</f>
        <v>1424.1951463049575</v>
      </c>
    </row>
    <row r="62" spans="1:15">
      <c r="A62" s="159" t="s">
        <v>126</v>
      </c>
      <c r="B62" s="170">
        <f>'Proyección Presupuestaria'!C63+'Proyección Presupuestaria'!C64+'Proyección Presupuestaria'!C66</f>
        <v>1180000</v>
      </c>
      <c r="C62" s="170">
        <f>'Proyección Presupuestaria'!D63+'Proyección Presupuestaria'!D64+'Proyección Presupuestaria'!D66</f>
        <v>1167000</v>
      </c>
      <c r="D62" s="170">
        <f>'Proyección Presupuestaria'!E63+'Proyección Presupuestaria'!E64+'Proyección Presupuestaria'!E66</f>
        <v>1166570</v>
      </c>
      <c r="E62" s="170">
        <f>'Proyección Presupuestaria'!F63+'Proyección Presupuestaria'!F64+'Proyección Presupuestaria'!F66</f>
        <v>1166729.8999999999</v>
      </c>
      <c r="G62" s="294" t="s">
        <v>149</v>
      </c>
      <c r="H62" s="295">
        <v>47632.47</v>
      </c>
      <c r="I62" s="296">
        <v>41619</v>
      </c>
      <c r="J62" s="296">
        <v>43262</v>
      </c>
      <c r="K62" s="294">
        <f t="shared" si="4"/>
        <v>4.5</v>
      </c>
      <c r="L62" s="294">
        <v>4</v>
      </c>
      <c r="M62" s="294" t="s">
        <v>153</v>
      </c>
      <c r="N62" s="294">
        <v>1.65</v>
      </c>
      <c r="O62" s="223">
        <f>PMT(N62/(100*L62),K62*L62,-H62)*L62</f>
        <v>11004.630312337684</v>
      </c>
    </row>
    <row r="63" spans="1:15">
      <c r="A63" s="159" t="s">
        <v>127</v>
      </c>
      <c r="B63" s="293">
        <f>O66</f>
        <v>78505.855534610455</v>
      </c>
      <c r="C63" s="293">
        <f>B63</f>
        <v>78505.855534610455</v>
      </c>
      <c r="D63" s="293">
        <f>C63</f>
        <v>78505.855534610455</v>
      </c>
      <c r="E63" s="293">
        <f>D63</f>
        <v>78505.855534610455</v>
      </c>
      <c r="G63" s="294" t="s">
        <v>150</v>
      </c>
      <c r="H63" s="295">
        <v>302490.32</v>
      </c>
      <c r="I63" s="296">
        <v>41639</v>
      </c>
      <c r="J63" s="296">
        <v>44561</v>
      </c>
      <c r="K63" s="294">
        <f t="shared" si="4"/>
        <v>8</v>
      </c>
      <c r="L63" s="294">
        <v>4</v>
      </c>
      <c r="M63" s="294" t="s">
        <v>154</v>
      </c>
      <c r="N63" s="294">
        <f>1.2+0.6257</f>
        <v>1.8256999999999999</v>
      </c>
      <c r="O63" s="223">
        <f>PMT(N63/(100*L63),K63*L63,-H63)*L63</f>
        <v>40725.837817026229</v>
      </c>
    </row>
    <row r="64" spans="1:15">
      <c r="A64" s="159" t="s">
        <v>155</v>
      </c>
      <c r="B64" s="170"/>
      <c r="C64" s="170"/>
      <c r="D64" s="170"/>
      <c r="E64" s="170"/>
      <c r="G64" s="294"/>
      <c r="H64" s="295"/>
      <c r="I64" s="296"/>
      <c r="J64" s="296"/>
      <c r="K64" s="294">
        <f t="shared" si="4"/>
        <v>0</v>
      </c>
      <c r="L64" s="294"/>
      <c r="M64" s="294"/>
      <c r="N64" s="294"/>
      <c r="O64" s="223"/>
    </row>
    <row r="65" spans="1:15" ht="15.75" thickBot="1">
      <c r="A65" s="145" t="s">
        <v>128</v>
      </c>
      <c r="B65" s="171">
        <f>B61-B62-B63+B64</f>
        <v>156494.14446538955</v>
      </c>
      <c r="C65" s="171">
        <f>C61-C62-C63+C64</f>
        <v>189044.14446538955</v>
      </c>
      <c r="D65" s="171">
        <f>D61-D62-D63+D64</f>
        <v>170231.64446538955</v>
      </c>
      <c r="E65" s="171">
        <f>E61-E62-E63+E64</f>
        <v>152589.27946538955</v>
      </c>
      <c r="G65" s="294"/>
      <c r="H65" s="295"/>
      <c r="I65" s="294"/>
      <c r="J65" s="294"/>
      <c r="K65" s="294">
        <f t="shared" si="4"/>
        <v>0</v>
      </c>
      <c r="L65" s="294"/>
      <c r="M65" s="294"/>
      <c r="N65" s="297"/>
      <c r="O65" s="224"/>
    </row>
    <row r="66" spans="1:15" ht="15.75" thickBot="1">
      <c r="A66" s="146" t="s">
        <v>129</v>
      </c>
      <c r="B66" s="147">
        <f>B65/B61</f>
        <v>0.11059656852677706</v>
      </c>
      <c r="C66" s="147">
        <f>C65/C61</f>
        <v>0.13177940431869892</v>
      </c>
      <c r="D66" s="147">
        <f>D65/D61</f>
        <v>0.12027891074228714</v>
      </c>
      <c r="E66" s="154">
        <f>E65/E61</f>
        <v>0.10916193060270205</v>
      </c>
      <c r="N66" s="157" t="s">
        <v>146</v>
      </c>
      <c r="O66" s="184">
        <f>SUM(O59:O65)</f>
        <v>78505.855534610455</v>
      </c>
    </row>
    <row r="67" spans="1:15">
      <c r="A67" s="144" t="s">
        <v>130</v>
      </c>
      <c r="B67" s="148" t="s">
        <v>76</v>
      </c>
      <c r="C67" s="149">
        <f>C66-B66</f>
        <v>2.1182835791921859E-2</v>
      </c>
      <c r="D67" s="149">
        <f>D66-C66</f>
        <v>-1.150049357641178E-2</v>
      </c>
      <c r="E67" s="149">
        <f>E66-D66</f>
        <v>-1.1116980139585092E-2</v>
      </c>
    </row>
    <row r="68" spans="1:15">
      <c r="A68" s="150"/>
      <c r="B68" s="150"/>
      <c r="C68" s="150"/>
      <c r="D68" s="150"/>
      <c r="E68" s="151"/>
    </row>
    <row r="69" spans="1:15">
      <c r="A69" s="150" t="s">
        <v>131</v>
      </c>
      <c r="B69" s="150"/>
      <c r="C69" s="150"/>
      <c r="D69" s="150"/>
      <c r="E69" s="151"/>
    </row>
    <row r="70" spans="1:15">
      <c r="A70" s="150" t="s">
        <v>132</v>
      </c>
      <c r="B70" s="150"/>
      <c r="C70" s="150"/>
      <c r="D70" s="150"/>
      <c r="E70" s="150"/>
    </row>
    <row r="71" spans="1:15" ht="18" customHeight="1"/>
    <row r="88" spans="1:5" ht="18">
      <c r="A88" s="326" t="s">
        <v>156</v>
      </c>
      <c r="B88" s="326"/>
      <c r="C88" s="326"/>
      <c r="D88" s="326"/>
      <c r="E88" s="326"/>
    </row>
    <row r="89" spans="1:5" ht="18">
      <c r="A89" s="81"/>
      <c r="B89" s="81"/>
      <c r="C89" s="81"/>
      <c r="D89" s="81"/>
      <c r="E89" s="81"/>
    </row>
    <row r="90" spans="1:5">
      <c r="B90" s="348" t="s">
        <v>89</v>
      </c>
      <c r="C90" s="348"/>
      <c r="D90" s="348"/>
      <c r="E90" s="349"/>
    </row>
    <row r="91" spans="1:5">
      <c r="A91" s="111" t="s">
        <v>113</v>
      </c>
      <c r="B91" s="111">
        <f>B58</f>
        <v>2025</v>
      </c>
      <c r="C91" s="111">
        <f>C58</f>
        <v>2026</v>
      </c>
      <c r="D91" s="111">
        <f>D58</f>
        <v>2027</v>
      </c>
      <c r="E91" s="111">
        <f>E58</f>
        <v>2028</v>
      </c>
    </row>
    <row r="92" spans="1:5">
      <c r="A92" s="144" t="s">
        <v>157</v>
      </c>
      <c r="B92" s="299">
        <v>159217.66</v>
      </c>
      <c r="C92" s="299">
        <v>168695.75</v>
      </c>
      <c r="D92" s="299">
        <v>435695.55</v>
      </c>
      <c r="E92" s="299">
        <v>200261.68</v>
      </c>
    </row>
    <row r="93" spans="1:5">
      <c r="A93" s="152" t="s">
        <v>158</v>
      </c>
      <c r="B93" s="299">
        <v>28280.46</v>
      </c>
      <c r="C93" s="299">
        <f>39863.73+64065</f>
        <v>103928.73000000001</v>
      </c>
      <c r="D93" s="299">
        <v>35434.269999999997</v>
      </c>
      <c r="E93" s="299">
        <v>200000</v>
      </c>
    </row>
    <row r="94" spans="1:5">
      <c r="A94" s="152" t="s">
        <v>159</v>
      </c>
      <c r="B94" s="299"/>
      <c r="C94" s="299"/>
      <c r="D94" s="299"/>
      <c r="E94" s="299"/>
    </row>
    <row r="95" spans="1:5" ht="23.25">
      <c r="A95" s="152" t="s">
        <v>160</v>
      </c>
      <c r="B95" s="299"/>
      <c r="C95" s="299"/>
      <c r="D95" s="299"/>
      <c r="E95" s="299"/>
    </row>
    <row r="96" spans="1:5">
      <c r="A96" s="161" t="s">
        <v>161</v>
      </c>
      <c r="B96" s="178">
        <f>SUM(B92:B95)</f>
        <v>187498.12</v>
      </c>
      <c r="C96" s="178">
        <f>SUM(C92:C95)</f>
        <v>272624.48</v>
      </c>
      <c r="D96" s="178">
        <f>SUM(D92:D95)</f>
        <v>471129.82</v>
      </c>
      <c r="E96" s="178">
        <f>SUM(E92:E95)</f>
        <v>400261.68</v>
      </c>
    </row>
    <row r="97" spans="1:5" ht="23.25">
      <c r="A97" s="160" t="s">
        <v>134</v>
      </c>
      <c r="B97" s="179">
        <f>B61</f>
        <v>1415000</v>
      </c>
      <c r="C97" s="179">
        <f>C61</f>
        <v>1434550</v>
      </c>
      <c r="D97" s="179">
        <f>D61</f>
        <v>1415307.5</v>
      </c>
      <c r="E97" s="179">
        <f>E61</f>
        <v>1397825.0349999999</v>
      </c>
    </row>
    <row r="98" spans="1:5">
      <c r="A98" s="145" t="s">
        <v>162</v>
      </c>
      <c r="B98" s="162">
        <f>B96/B97</f>
        <v>0.13250750530035335</v>
      </c>
      <c r="C98" s="162">
        <f>C96/C97</f>
        <v>0.19004181102087761</v>
      </c>
      <c r="D98" s="162">
        <f>D96/D97</f>
        <v>0.33288159640219528</v>
      </c>
      <c r="E98" s="162">
        <f>E96/E97</f>
        <v>0.2863460518862434</v>
      </c>
    </row>
    <row r="99" spans="1:5">
      <c r="A99" s="144" t="s">
        <v>130</v>
      </c>
      <c r="B99" s="148" t="s">
        <v>76</v>
      </c>
      <c r="C99" s="149">
        <f>C98-B98</f>
        <v>5.7534305720524259E-2</v>
      </c>
      <c r="D99" s="149">
        <f>D98-C98</f>
        <v>0.14283978538131767</v>
      </c>
      <c r="E99" s="149">
        <f>E98-D98</f>
        <v>-4.6535544515951877E-2</v>
      </c>
    </row>
    <row r="113" spans="1:5" ht="18">
      <c r="A113" s="326" t="s">
        <v>281</v>
      </c>
      <c r="B113" s="326"/>
      <c r="C113" s="326"/>
      <c r="D113" s="326"/>
      <c r="E113" s="326"/>
    </row>
    <row r="114" spans="1:5" ht="18">
      <c r="A114" s="81"/>
      <c r="B114" s="81"/>
      <c r="C114" s="81"/>
      <c r="D114" s="81"/>
      <c r="E114" s="81"/>
    </row>
    <row r="115" spans="1:5">
      <c r="B115" s="348" t="s">
        <v>89</v>
      </c>
      <c r="C115" s="348"/>
      <c r="D115" s="348"/>
      <c r="E115" s="349"/>
    </row>
    <row r="116" spans="1:5">
      <c r="A116" s="111" t="s">
        <v>113</v>
      </c>
      <c r="B116" s="111">
        <f>B91</f>
        <v>2025</v>
      </c>
      <c r="C116" s="111">
        <f>C91</f>
        <v>2026</v>
      </c>
      <c r="D116" s="111">
        <f>D91</f>
        <v>2027</v>
      </c>
      <c r="E116" s="111">
        <f>E91</f>
        <v>2028</v>
      </c>
    </row>
    <row r="117" spans="1:5">
      <c r="A117" s="144" t="s">
        <v>283</v>
      </c>
      <c r="B117" s="257">
        <f>'Magnitudes financiesras'!E122</f>
        <v>95000</v>
      </c>
      <c r="C117" s="299">
        <v>60000</v>
      </c>
      <c r="D117" s="299">
        <v>50000</v>
      </c>
      <c r="E117" s="299">
        <v>40000</v>
      </c>
    </row>
    <row r="118" spans="1:5">
      <c r="A118" s="144" t="s">
        <v>282</v>
      </c>
      <c r="B118" s="257">
        <f>'Magnitudes financiesras'!E123</f>
        <v>2000</v>
      </c>
      <c r="C118" s="299">
        <v>5000</v>
      </c>
      <c r="D118" s="299">
        <v>3000</v>
      </c>
      <c r="E118" s="299">
        <v>1000</v>
      </c>
    </row>
    <row r="119" spans="1:5">
      <c r="A119" s="152" t="s">
        <v>284</v>
      </c>
      <c r="B119" s="257">
        <f>'Magnitudes financiesras'!E124</f>
        <v>0</v>
      </c>
      <c r="C119" s="299"/>
      <c r="D119" s="299"/>
      <c r="E119" s="299"/>
    </row>
    <row r="120" spans="1:5">
      <c r="A120" s="161" t="s">
        <v>285</v>
      </c>
      <c r="B120" s="178">
        <f>SUM(B117:B119)</f>
        <v>97000</v>
      </c>
      <c r="C120" s="178">
        <f>SUM(C117:C119)</f>
        <v>65000</v>
      </c>
      <c r="D120" s="178">
        <f>SUM(D117:D119)</f>
        <v>53000</v>
      </c>
      <c r="E120" s="178">
        <f>SUM(E117:E119)</f>
        <v>41000</v>
      </c>
    </row>
    <row r="121" spans="1:5">
      <c r="A121" s="145" t="s">
        <v>286</v>
      </c>
      <c r="B121" s="258">
        <f>'Magnitudes financiesras'!E126</f>
        <v>35</v>
      </c>
      <c r="C121" s="300">
        <v>35</v>
      </c>
      <c r="D121" s="300">
        <v>30</v>
      </c>
      <c r="E121" s="300">
        <v>30</v>
      </c>
    </row>
  </sheetData>
  <sheetProtection sheet="1"/>
  <mergeCells count="19">
    <mergeCell ref="A113:E113"/>
    <mergeCell ref="B115:E115"/>
    <mergeCell ref="A88:E88"/>
    <mergeCell ref="B57:E57"/>
    <mergeCell ref="B90:E90"/>
    <mergeCell ref="O5:P5"/>
    <mergeCell ref="G55:K55"/>
    <mergeCell ref="A1:B1"/>
    <mergeCell ref="A4:E4"/>
    <mergeCell ref="I5:J5"/>
    <mergeCell ref="K5:L5"/>
    <mergeCell ref="M5:N5"/>
    <mergeCell ref="B6:E6"/>
    <mergeCell ref="B45:E45"/>
    <mergeCell ref="G15:P15"/>
    <mergeCell ref="G16:P16"/>
    <mergeCell ref="G17:P17"/>
    <mergeCell ref="A44:E44"/>
    <mergeCell ref="A55:E55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Evolución Presupuestaria</vt:lpstr>
      <vt:lpstr>Presupuesto Tesorería</vt:lpstr>
      <vt:lpstr>Magnitudes financiesras</vt:lpstr>
      <vt:lpstr>Reglas Fiscales</vt:lpstr>
      <vt:lpstr>Estudio Costes Servicios</vt:lpstr>
      <vt:lpstr>Medidas</vt:lpstr>
      <vt:lpstr>Proyección Presupuestaria</vt:lpstr>
      <vt:lpstr>Proyección Ppto de Tesorería</vt:lpstr>
      <vt:lpstr>Proyección Magnitudes Financier</vt:lpstr>
      <vt:lpstr>Proyección Reglas Fiscales</vt:lpstr>
      <vt:lpstr>Hoja3</vt:lpstr>
    </vt:vector>
  </TitlesOfParts>
  <Company>Acer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ricardo tourón álvarez</cp:lastModifiedBy>
  <dcterms:created xsi:type="dcterms:W3CDTF">2013-08-28T12:03:04Z</dcterms:created>
  <dcterms:modified xsi:type="dcterms:W3CDTF">2025-02-05T10:42:07Z</dcterms:modified>
</cp:coreProperties>
</file>